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0" yWindow="405" windowWidth="15435" windowHeight="14220" tabRatio="733" firstSheet="1" activeTab="1"/>
  </bookViews>
  <sheets>
    <sheet name="Таблица № 1" sheetId="1" state="hidden" r:id="rId1"/>
    <sheet name="Таблица № 2" sheetId="2" r:id="rId2"/>
    <sheet name="Таблица №3" sheetId="3" state="hidden" r:id="rId3"/>
    <sheet name="Таблица №4" sheetId="4" state="hidden" r:id="rId4"/>
    <sheet name="Таблица №5" sheetId="5" state="hidden" r:id="rId5"/>
    <sheet name="Таблица №6" sheetId="6" state="hidden" r:id="rId6"/>
    <sheet name="Таблица №7" sheetId="7" state="hidden" r:id="rId7"/>
    <sheet name="Таблица №8" sheetId="8" state="hidden" r:id="rId8"/>
  </sheets>
  <definedNames>
    <definedName name="_xlnm._FilterDatabase" localSheetId="0" hidden="1">'Таблица № 1'!#REF!</definedName>
    <definedName name="_xlnm._FilterDatabase" localSheetId="1" hidden="1">'Таблица № 2'!$A$7:$CH$1740</definedName>
    <definedName name="_xlnm._FilterDatabase" localSheetId="5" hidden="1">'Таблица №6'!$A$63:$R$913</definedName>
    <definedName name="_xlnm.Print_Area" localSheetId="0">'Таблица № 1'!$A$1:$AQ$90</definedName>
    <definedName name="_xlnm.Print_Area" localSheetId="1">'Таблица № 2'!$A$1:$AR$1738</definedName>
    <definedName name="_xlnm.Print_Area" localSheetId="2">'Таблица №3'!$A$1:$L$25</definedName>
  </definedNames>
  <calcPr calcId="145621"/>
</workbook>
</file>

<file path=xl/calcChain.xml><?xml version="1.0" encoding="utf-8"?>
<calcChain xmlns="http://schemas.openxmlformats.org/spreadsheetml/2006/main">
  <c r="K1581" i="2" l="1"/>
  <c r="K1580" i="2"/>
  <c r="Q1581" i="2" l="1"/>
  <c r="S1371" i="2"/>
  <c r="S1557" i="2"/>
  <c r="K1573" i="2"/>
  <c r="K1572" i="2"/>
  <c r="K1171" i="2" l="1"/>
  <c r="Q1580" i="2" l="1"/>
  <c r="Q1572" i="2"/>
  <c r="Q745" i="2"/>
  <c r="Q967" i="2"/>
  <c r="Q964" i="2"/>
  <c r="K631" i="2" l="1"/>
  <c r="K159" i="2" l="1"/>
  <c r="K153" i="2"/>
  <c r="AO1740" i="2" l="1"/>
  <c r="AQ1739" i="2"/>
  <c r="AO1739" i="2"/>
  <c r="AI1740" i="2"/>
  <c r="AK1739" i="2"/>
  <c r="AI1739" i="2"/>
  <c r="AC1740" i="2"/>
  <c r="AE1739" i="2"/>
  <c r="AC1739" i="2"/>
  <c r="W1740" i="2"/>
  <c r="Y1739" i="2"/>
  <c r="W1739" i="2"/>
  <c r="Q1740" i="2"/>
  <c r="S1739" i="2"/>
  <c r="Q1739" i="2"/>
  <c r="K1739" i="2"/>
  <c r="K1740" i="2"/>
  <c r="M1739" i="2" l="1"/>
  <c r="K1196" i="2" l="1"/>
  <c r="K1211" i="2"/>
  <c r="Q1553" i="2" l="1"/>
  <c r="K1583" i="2" l="1"/>
  <c r="K392" i="2" l="1"/>
  <c r="AC1726" i="2" l="1"/>
  <c r="AD1715" i="2"/>
  <c r="AC1721" i="2"/>
  <c r="AC1720" i="2"/>
  <c r="AC1715" i="2" s="1"/>
  <c r="W1726" i="2"/>
  <c r="AQ1577" i="2"/>
  <c r="AQ1575" i="2"/>
  <c r="AQ1573" i="2"/>
  <c r="S1717" i="2" l="1"/>
  <c r="S1715" i="2"/>
  <c r="M1715" i="2"/>
  <c r="M1717" i="2"/>
  <c r="K1716" i="2"/>
  <c r="K1715" i="2" s="1"/>
  <c r="E1715" i="2"/>
  <c r="F1715" i="2"/>
  <c r="G1715" i="2"/>
  <c r="D1715" i="2"/>
  <c r="F1633" i="2"/>
  <c r="D1633" i="2"/>
  <c r="Y1634" i="2"/>
  <c r="W1634" i="2"/>
  <c r="Y1633" i="2"/>
  <c r="W1633" i="2"/>
  <c r="S1636" i="2"/>
  <c r="S1634" i="2"/>
  <c r="S1633" i="2"/>
  <c r="Q1633" i="2"/>
  <c r="Q1636" i="2"/>
  <c r="Q1634" i="2"/>
  <c r="M1656" i="2"/>
  <c r="K1656" i="2"/>
  <c r="M1633" i="2"/>
  <c r="M1634" i="2"/>
  <c r="M1648" i="2"/>
  <c r="M1636" i="2"/>
  <c r="K1636" i="2"/>
  <c r="K1634" i="2"/>
  <c r="K1633" i="2" l="1"/>
  <c r="K1627" i="2"/>
  <c r="K1626" i="2"/>
  <c r="K1625" i="2"/>
  <c r="K1624" i="2"/>
  <c r="K1623" i="2"/>
  <c r="K1622" i="2"/>
  <c r="K1621" i="2"/>
  <c r="K1620" i="2"/>
  <c r="K1619" i="2"/>
  <c r="K1618" i="2"/>
  <c r="K1617" i="2"/>
  <c r="K1648" i="2" s="1"/>
  <c r="E1571" i="2" l="1"/>
  <c r="F1571" i="2"/>
  <c r="G1571" i="2"/>
  <c r="D1571" i="2"/>
  <c r="AQ1571" i="2"/>
  <c r="AK1571" i="2"/>
  <c r="AE1571" i="2"/>
  <c r="AK1577" i="2"/>
  <c r="AE1577" i="2"/>
  <c r="AK1575" i="2"/>
  <c r="AK1573" i="2"/>
  <c r="AE1575" i="2"/>
  <c r="AE1573" i="2"/>
  <c r="Y1575" i="2"/>
  <c r="Y1573" i="2"/>
  <c r="K1587" i="2"/>
  <c r="K1593" i="2"/>
  <c r="K1592" i="2"/>
  <c r="K1591" i="2"/>
  <c r="K1590" i="2"/>
  <c r="K1589" i="2"/>
  <c r="K1586" i="2"/>
  <c r="K1585" i="2"/>
  <c r="K1584" i="2"/>
  <c r="K1582" i="2"/>
  <c r="AO1593" i="2"/>
  <c r="AO1592" i="2"/>
  <c r="AO1591" i="2"/>
  <c r="AO1590" i="2"/>
  <c r="AO1589" i="2"/>
  <c r="AO1587" i="2"/>
  <c r="AO1586" i="2"/>
  <c r="AO1585" i="2"/>
  <c r="AO1584" i="2"/>
  <c r="AO1583" i="2"/>
  <c r="AO1582" i="2"/>
  <c r="W1572" i="2"/>
  <c r="AC1572" i="2"/>
  <c r="AI1572" i="2"/>
  <c r="AO1572" i="2"/>
  <c r="M1573" i="2"/>
  <c r="S1573" i="2"/>
  <c r="W1573" i="2"/>
  <c r="AC1573" i="2"/>
  <c r="AI1573" i="2"/>
  <c r="AO1573" i="2"/>
  <c r="K1574" i="2"/>
  <c r="Q1574" i="2"/>
  <c r="W1574" i="2"/>
  <c r="AC1574" i="2"/>
  <c r="AI1574" i="2"/>
  <c r="AO1574" i="2"/>
  <c r="K1575" i="2"/>
  <c r="M1575" i="2"/>
  <c r="Q1575" i="2"/>
  <c r="S1575" i="2"/>
  <c r="W1575" i="2"/>
  <c r="AC1575" i="2"/>
  <c r="AI1575" i="2"/>
  <c r="AO1575" i="2"/>
  <c r="AC1576" i="2"/>
  <c r="AI1576" i="2"/>
  <c r="AO1576" i="2"/>
  <c r="AC1577" i="2"/>
  <c r="AI1577" i="2"/>
  <c r="AO1577" i="2"/>
  <c r="W1580" i="2"/>
  <c r="AI1580" i="2"/>
  <c r="W1581" i="2"/>
  <c r="AI1581" i="2"/>
  <c r="Q1582" i="2"/>
  <c r="W1582" i="2"/>
  <c r="AC1582" i="2"/>
  <c r="AI1582" i="2"/>
  <c r="Q1583" i="2"/>
  <c r="W1583" i="2"/>
  <c r="AC1583" i="2"/>
  <c r="AI1583" i="2"/>
  <c r="Q1584" i="2"/>
  <c r="W1584" i="2"/>
  <c r="AC1584" i="2"/>
  <c r="AI1584" i="2"/>
  <c r="Q1585" i="2"/>
  <c r="W1585" i="2"/>
  <c r="AC1585" i="2"/>
  <c r="AI1585" i="2"/>
  <c r="Q1586" i="2"/>
  <c r="W1586" i="2"/>
  <c r="AC1586" i="2"/>
  <c r="AI1586" i="2"/>
  <c r="Q1587" i="2"/>
  <c r="W1587" i="2"/>
  <c r="AC1587" i="2"/>
  <c r="AI1587" i="2"/>
  <c r="Q1589" i="2"/>
  <c r="W1589" i="2"/>
  <c r="AC1589" i="2"/>
  <c r="AI1589" i="2"/>
  <c r="Q1590" i="2"/>
  <c r="W1590" i="2"/>
  <c r="AC1590" i="2"/>
  <c r="AI1590" i="2"/>
  <c r="Q1591" i="2"/>
  <c r="W1591" i="2"/>
  <c r="AC1591" i="2"/>
  <c r="AI1591" i="2"/>
  <c r="Q1592" i="2"/>
  <c r="W1592" i="2"/>
  <c r="AC1592" i="2"/>
  <c r="AI1592" i="2"/>
  <c r="Q1593" i="2"/>
  <c r="W1593" i="2"/>
  <c r="AC1593" i="2"/>
  <c r="AI1593" i="2"/>
  <c r="M1571" i="2"/>
  <c r="AO1571" i="2" l="1"/>
  <c r="K1571" i="2"/>
  <c r="Q1571" i="2"/>
  <c r="I912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63" i="6"/>
  <c r="N10" i="6"/>
  <c r="N11" i="6"/>
  <c r="N12" i="6"/>
  <c r="N13" i="6"/>
  <c r="N14" i="6"/>
  <c r="N15" i="6"/>
  <c r="N16" i="6"/>
  <c r="N17" i="6"/>
  <c r="N18" i="6"/>
  <c r="N9" i="6"/>
  <c r="K19" i="6"/>
  <c r="L19" i="6" s="1"/>
  <c r="L10" i="6"/>
  <c r="L11" i="6"/>
  <c r="L12" i="6"/>
  <c r="L13" i="6"/>
  <c r="L14" i="6"/>
  <c r="L15" i="6"/>
  <c r="L16" i="6"/>
  <c r="L17" i="6"/>
  <c r="L18" i="6"/>
  <c r="L9" i="6"/>
  <c r="J18" i="6"/>
  <c r="J10" i="6"/>
  <c r="J11" i="6"/>
  <c r="J12" i="6"/>
  <c r="J13" i="6"/>
  <c r="J14" i="6"/>
  <c r="J15" i="6"/>
  <c r="J16" i="6"/>
  <c r="J17" i="6"/>
  <c r="J9" i="6"/>
  <c r="G19" i="6"/>
  <c r="F19" i="6"/>
  <c r="G10" i="6"/>
  <c r="G11" i="6"/>
  <c r="G12" i="6"/>
  <c r="G13" i="6"/>
  <c r="G14" i="6"/>
  <c r="G15" i="6"/>
  <c r="G16" i="6"/>
  <c r="G17" i="6"/>
  <c r="G18" i="6"/>
  <c r="G9" i="6"/>
  <c r="E19" i="6"/>
  <c r="K1729" i="2" l="1"/>
  <c r="K1717" i="2"/>
  <c r="Q1725" i="2"/>
  <c r="Q1724" i="2"/>
  <c r="Q1717" i="2"/>
  <c r="Q1716" i="2"/>
  <c r="Q1715" i="2" s="1"/>
  <c r="K1725" i="2"/>
  <c r="K1724" i="2"/>
  <c r="Q1355" i="2" l="1"/>
  <c r="Q1341" i="2"/>
  <c r="Q1320" i="2"/>
  <c r="Q1314" i="2"/>
  <c r="Q1311" i="2"/>
  <c r="Q1266" i="2"/>
  <c r="Q1245" i="2"/>
  <c r="Q1254" i="2"/>
  <c r="Q1373" i="2"/>
  <c r="Q1361" i="2"/>
  <c r="Q1358" i="2"/>
  <c r="K638" i="2"/>
  <c r="K1205" i="2"/>
  <c r="W1397" i="2"/>
  <c r="AI1571" i="2" l="1"/>
  <c r="W1571" i="2"/>
  <c r="AC1571" i="2"/>
  <c r="Y1571" i="2" l="1"/>
  <c r="S1571" i="2"/>
  <c r="K1188" i="2"/>
  <c r="K1182" i="2"/>
  <c r="AI1179" i="2"/>
  <c r="AI1174" i="2"/>
  <c r="K1168" i="2"/>
  <c r="Q1165" i="2"/>
  <c r="K1162" i="2"/>
  <c r="W1159" i="2"/>
  <c r="Q1156" i="2"/>
  <c r="K1153" i="2"/>
  <c r="K1146" i="2"/>
  <c r="K1143" i="2"/>
  <c r="K1138" i="2"/>
  <c r="W1129" i="2"/>
  <c r="W1126" i="2"/>
  <c r="W1121" i="2"/>
  <c r="W1116" i="2"/>
  <c r="W1099" i="2"/>
  <c r="W1102" i="2" s="1"/>
  <c r="W1105" i="2" s="1"/>
  <c r="W1108" i="2" s="1"/>
  <c r="W1111" i="2" s="1"/>
  <c r="W1094" i="2"/>
  <c r="W1089" i="2"/>
  <c r="K1084" i="2"/>
  <c r="W1078" i="2"/>
  <c r="W1073" i="2"/>
  <c r="W1068" i="2"/>
  <c r="W1063" i="2"/>
  <c r="K1058" i="2"/>
  <c r="W1046" i="2"/>
  <c r="W1043" i="2"/>
  <c r="W1040" i="2"/>
  <c r="W1037" i="2"/>
  <c r="W1034" i="2"/>
  <c r="W1031" i="2"/>
  <c r="W1028" i="2"/>
  <c r="W1025" i="2"/>
  <c r="W1022" i="2"/>
  <c r="AI1019" i="2"/>
  <c r="AC1014" i="2"/>
  <c r="AC1011" i="2"/>
  <c r="W1008" i="2"/>
  <c r="W1005" i="2"/>
  <c r="W1002" i="2"/>
  <c r="W997" i="2"/>
  <c r="K986" i="2"/>
  <c r="K983" i="2"/>
  <c r="Q980" i="2"/>
  <c r="Q977" i="2"/>
  <c r="W974" i="2"/>
  <c r="K945" i="2"/>
  <c r="K942" i="2"/>
  <c r="W938" i="2"/>
  <c r="W933" i="2"/>
  <c r="Q928" i="2"/>
  <c r="W923" i="2"/>
  <c r="W918" i="2"/>
  <c r="W913" i="2"/>
  <c r="W910" i="2"/>
  <c r="W905" i="2"/>
  <c r="W900" i="2"/>
  <c r="W893" i="2"/>
  <c r="W890" i="2"/>
  <c r="W881" i="2"/>
  <c r="W876" i="2"/>
  <c r="W873" i="2"/>
  <c r="W868" i="2"/>
  <c r="W863" i="2"/>
  <c r="W860" i="2"/>
  <c r="Q855" i="2"/>
  <c r="Q852" i="2"/>
  <c r="W847" i="2"/>
  <c r="W842" i="2"/>
  <c r="W839" i="2"/>
  <c r="W836" i="2"/>
  <c r="K833" i="2"/>
  <c r="W828" i="2"/>
  <c r="W823" i="2"/>
  <c r="W820" i="2"/>
  <c r="W817" i="2"/>
  <c r="W812" i="2"/>
  <c r="W809" i="2"/>
  <c r="W804" i="2"/>
  <c r="W801" i="2"/>
  <c r="AO796" i="2"/>
  <c r="W791" i="2"/>
  <c r="W788" i="2"/>
  <c r="W783" i="2"/>
  <c r="Q778" i="2"/>
  <c r="K773" i="2"/>
  <c r="W768" i="2"/>
  <c r="Q765" i="2"/>
  <c r="W760" i="2"/>
  <c r="W755" i="2"/>
  <c r="W750" i="2"/>
  <c r="K1388" i="2" l="1"/>
  <c r="Q1379" i="2"/>
  <c r="Q1198" i="2"/>
  <c r="Q1573" i="2" s="1"/>
  <c r="Q1199" i="2" l="1"/>
  <c r="K1406" i="2"/>
  <c r="K1403" i="2"/>
  <c r="Q1409" i="2"/>
  <c r="W1412" i="2"/>
  <c r="W1415" i="2"/>
  <c r="Q1421" i="2"/>
  <c r="Q1418" i="2"/>
  <c r="W1424" i="2"/>
  <c r="Q1427" i="2"/>
  <c r="Q1430" i="2"/>
  <c r="Q1433" i="2"/>
  <c r="Q1439" i="2"/>
  <c r="Q1436" i="2"/>
  <c r="W1442" i="2"/>
  <c r="W1445" i="2"/>
  <c r="W1448" i="2"/>
  <c r="W1451" i="2"/>
  <c r="W1454" i="2"/>
  <c r="Q1457" i="2"/>
  <c r="W1462" i="2" l="1"/>
  <c r="W1465" i="2"/>
  <c r="Q1468" i="2"/>
  <c r="W1471" i="2"/>
  <c r="W1474" i="2"/>
  <c r="W1477" i="2"/>
  <c r="W1480" i="2"/>
  <c r="W1483" i="2"/>
  <c r="W1486" i="2"/>
  <c r="W1489" i="2"/>
  <c r="W1492" i="2"/>
  <c r="W1495" i="2"/>
  <c r="W1498" i="2"/>
  <c r="Q1501" i="2"/>
  <c r="Q1504" i="2"/>
  <c r="Q1509" i="2"/>
  <c r="W1512" i="2"/>
  <c r="W1515" i="2"/>
  <c r="W1518" i="2"/>
  <c r="Q1521" i="2"/>
  <c r="W1524" i="2"/>
  <c r="W1529" i="2"/>
  <c r="W1532" i="2"/>
  <c r="Q1535" i="2"/>
  <c r="W1538" i="2"/>
  <c r="W1541" i="2"/>
  <c r="W1544" i="2"/>
  <c r="W1556" i="2"/>
  <c r="W1547" i="2"/>
  <c r="K1550" i="2"/>
  <c r="Q1559" i="2"/>
  <c r="W1564" i="2"/>
  <c r="Q1567" i="2"/>
  <c r="Q1570" i="2"/>
  <c r="Q350" i="2" l="1"/>
  <c r="Q347" i="2"/>
  <c r="Q344" i="2"/>
  <c r="W740" i="2" l="1"/>
  <c r="W737" i="2"/>
  <c r="W734" i="2"/>
  <c r="W731" i="2"/>
  <c r="Q728" i="2"/>
  <c r="W725" i="2"/>
  <c r="Q722" i="2"/>
  <c r="K719" i="2"/>
  <c r="W716" i="2"/>
  <c r="K713" i="2"/>
  <c r="W710" i="2"/>
  <c r="Q707" i="2"/>
  <c r="Q704" i="2"/>
  <c r="W699" i="2"/>
  <c r="K683" i="2"/>
  <c r="K686" i="2"/>
  <c r="K677" i="2"/>
  <c r="W671" i="2"/>
  <c r="AI668" i="2"/>
  <c r="AI1588" i="2" s="1"/>
  <c r="K665" i="2"/>
  <c r="W662" i="2"/>
  <c r="W659" i="2"/>
  <c r="K656" i="2"/>
  <c r="Q646" i="2"/>
  <c r="W641" i="2"/>
  <c r="K628" i="2"/>
  <c r="W621" i="2"/>
  <c r="W618" i="2"/>
  <c r="Q615" i="2"/>
  <c r="W606" i="2"/>
  <c r="Q603" i="2"/>
  <c r="K597" i="2"/>
  <c r="W591" i="2"/>
  <c r="W588" i="2"/>
  <c r="AO585" i="2"/>
  <c r="AR1577" i="2" s="1"/>
  <c r="W582" i="2"/>
  <c r="K579" i="2"/>
  <c r="W573" i="2"/>
  <c r="W568" i="2"/>
  <c r="W563" i="2"/>
  <c r="W560" i="2"/>
  <c r="W555" i="2"/>
  <c r="AC550" i="2"/>
  <c r="AC1588" i="2" s="1"/>
  <c r="Q545" i="2"/>
  <c r="W542" i="2"/>
  <c r="W537" i="2"/>
  <c r="W534" i="2"/>
  <c r="W531" i="2"/>
  <c r="W528" i="2"/>
  <c r="W525" i="2"/>
  <c r="W522" i="2"/>
  <c r="W519" i="2"/>
  <c r="W516" i="2"/>
  <c r="W513" i="2"/>
  <c r="Q510" i="2"/>
  <c r="W507" i="2"/>
  <c r="K504" i="2"/>
  <c r="W501" i="2"/>
  <c r="W498" i="2"/>
  <c r="Q495" i="2"/>
  <c r="Q490" i="2"/>
  <c r="W487" i="2"/>
  <c r="W482" i="2"/>
  <c r="K479" i="2"/>
  <c r="Q476" i="2"/>
  <c r="Q473" i="2"/>
  <c r="AR1575" i="2" l="1"/>
  <c r="AR1573" i="2"/>
  <c r="AO1588" i="2"/>
  <c r="K470" i="2"/>
  <c r="W461" i="2"/>
  <c r="W458" i="2"/>
  <c r="W455" i="2"/>
  <c r="K450" i="2"/>
  <c r="W444" i="2"/>
  <c r="W439" i="2"/>
  <c r="K434" i="2"/>
  <c r="Q422" i="2" l="1"/>
  <c r="Q425" i="2"/>
  <c r="Q431" i="2"/>
  <c r="W418" i="2"/>
  <c r="W413" i="2"/>
  <c r="W408" i="2"/>
  <c r="Q405" i="2"/>
  <c r="Q397" i="2"/>
  <c r="Q400" i="2"/>
  <c r="K386" i="2"/>
  <c r="Q381" i="2"/>
  <c r="K378" i="2"/>
  <c r="W371" i="2"/>
  <c r="K366" i="2"/>
  <c r="Q360" i="2" l="1"/>
  <c r="Q355" i="2"/>
  <c r="W341" i="2"/>
  <c r="Q336" i="2"/>
  <c r="Q331" i="2"/>
  <c r="Q326" i="2"/>
  <c r="W323" i="2"/>
  <c r="W318" i="2"/>
  <c r="W313" i="2"/>
  <c r="K310" i="2"/>
  <c r="K304" i="2"/>
  <c r="K297" i="2"/>
  <c r="K290" i="2"/>
  <c r="W284" i="2"/>
  <c r="W279" i="2"/>
  <c r="W276" i="2"/>
  <c r="K271" i="2"/>
  <c r="K268" i="2"/>
  <c r="K257" i="2"/>
  <c r="W262" i="2"/>
  <c r="W250" i="2"/>
  <c r="W247" i="2"/>
  <c r="K242" i="2" l="1"/>
  <c r="W236" i="2"/>
  <c r="W233" i="2"/>
  <c r="Q228" i="2"/>
  <c r="W223" i="2"/>
  <c r="W218" i="2"/>
  <c r="Q213" i="2"/>
  <c r="Q208" i="2" l="1"/>
  <c r="Q203" i="2"/>
  <c r="Q200" i="2"/>
  <c r="Q197" i="2"/>
  <c r="Q194" i="2"/>
  <c r="Q191" i="2"/>
  <c r="K188" i="2"/>
  <c r="W185" i="2"/>
  <c r="W180" i="2"/>
  <c r="K175" i="2"/>
  <c r="W169" i="2"/>
  <c r="W162" i="2"/>
  <c r="K147" i="2"/>
  <c r="Q141" i="2"/>
  <c r="Q136" i="2"/>
  <c r="W131" i="2"/>
  <c r="K126" i="2"/>
  <c r="K123" i="2"/>
  <c r="K120" i="2"/>
  <c r="Q116" i="2"/>
  <c r="Q113" i="2"/>
  <c r="Q110" i="2"/>
  <c r="W105" i="2"/>
  <c r="W102" i="2"/>
  <c r="W99" i="2"/>
  <c r="Q96" i="2"/>
  <c r="Q93" i="2"/>
  <c r="Q88" i="2"/>
  <c r="Q83" i="2"/>
  <c r="W76" i="2"/>
  <c r="Q71" i="2"/>
  <c r="Q66" i="2"/>
  <c r="W63" i="2"/>
  <c r="K60" i="2"/>
  <c r="W54" i="2"/>
  <c r="W49" i="2"/>
  <c r="W46" i="2"/>
  <c r="Q41" i="2"/>
  <c r="Q38" i="2"/>
  <c r="K35" i="2"/>
  <c r="K32" i="2"/>
  <c r="K29" i="2"/>
  <c r="Q26" i="2"/>
  <c r="K23" i="2"/>
  <c r="R11" i="4"/>
  <c r="L11" i="4"/>
  <c r="K11" i="4"/>
  <c r="G11" i="4"/>
  <c r="F11" i="4"/>
  <c r="N337" i="6"/>
  <c r="L337" i="6"/>
  <c r="L851" i="6"/>
  <c r="N851" i="6"/>
  <c r="M912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579" i="6"/>
  <c r="N580" i="6"/>
  <c r="N581" i="6"/>
  <c r="N582" i="6"/>
  <c r="N583" i="6"/>
  <c r="N584" i="6"/>
  <c r="N585" i="6"/>
  <c r="N586" i="6"/>
  <c r="N587" i="6"/>
  <c r="N588" i="6"/>
  <c r="N589" i="6"/>
  <c r="N590" i="6"/>
  <c r="N591" i="6"/>
  <c r="N592" i="6"/>
  <c r="N593" i="6"/>
  <c r="N594" i="6"/>
  <c r="N595" i="6"/>
  <c r="N596" i="6"/>
  <c r="N597" i="6"/>
  <c r="N598" i="6"/>
  <c r="N599" i="6"/>
  <c r="N600" i="6"/>
  <c r="N601" i="6"/>
  <c r="N602" i="6"/>
  <c r="N603" i="6"/>
  <c r="N604" i="6"/>
  <c r="N605" i="6"/>
  <c r="N606" i="6"/>
  <c r="N607" i="6"/>
  <c r="N608" i="6"/>
  <c r="N609" i="6"/>
  <c r="N610" i="6"/>
  <c r="N611" i="6"/>
  <c r="N612" i="6"/>
  <c r="N613" i="6"/>
  <c r="N614" i="6"/>
  <c r="N615" i="6"/>
  <c r="N616" i="6"/>
  <c r="N617" i="6"/>
  <c r="N618" i="6"/>
  <c r="N619" i="6"/>
  <c r="N620" i="6"/>
  <c r="N621" i="6"/>
  <c r="N622" i="6"/>
  <c r="N623" i="6"/>
  <c r="N624" i="6"/>
  <c r="N625" i="6"/>
  <c r="N626" i="6"/>
  <c r="N627" i="6"/>
  <c r="N628" i="6"/>
  <c r="N629" i="6"/>
  <c r="N630" i="6"/>
  <c r="N631" i="6"/>
  <c r="N632" i="6"/>
  <c r="N633" i="6"/>
  <c r="N634" i="6"/>
  <c r="N635" i="6"/>
  <c r="N636" i="6"/>
  <c r="N637" i="6"/>
  <c r="N638" i="6"/>
  <c r="N639" i="6"/>
  <c r="N640" i="6"/>
  <c r="N641" i="6"/>
  <c r="N642" i="6"/>
  <c r="N643" i="6"/>
  <c r="N644" i="6"/>
  <c r="N645" i="6"/>
  <c r="N646" i="6"/>
  <c r="N647" i="6"/>
  <c r="N648" i="6"/>
  <c r="N649" i="6"/>
  <c r="N650" i="6"/>
  <c r="N651" i="6"/>
  <c r="N652" i="6"/>
  <c r="N653" i="6"/>
  <c r="N654" i="6"/>
  <c r="N655" i="6"/>
  <c r="N656" i="6"/>
  <c r="N657" i="6"/>
  <c r="N658" i="6"/>
  <c r="N659" i="6"/>
  <c r="N660" i="6"/>
  <c r="N661" i="6"/>
  <c r="N662" i="6"/>
  <c r="N663" i="6"/>
  <c r="N664" i="6"/>
  <c r="N665" i="6"/>
  <c r="N666" i="6"/>
  <c r="N667" i="6"/>
  <c r="N668" i="6"/>
  <c r="N669" i="6"/>
  <c r="N670" i="6"/>
  <c r="N671" i="6"/>
  <c r="N672" i="6"/>
  <c r="N673" i="6"/>
  <c r="N674" i="6"/>
  <c r="N675" i="6"/>
  <c r="N676" i="6"/>
  <c r="N677" i="6"/>
  <c r="N678" i="6"/>
  <c r="N679" i="6"/>
  <c r="N680" i="6"/>
  <c r="N681" i="6"/>
  <c r="N682" i="6"/>
  <c r="N683" i="6"/>
  <c r="N684" i="6"/>
  <c r="N685" i="6"/>
  <c r="N686" i="6"/>
  <c r="N687" i="6"/>
  <c r="N688" i="6"/>
  <c r="N689" i="6"/>
  <c r="N690" i="6"/>
  <c r="N691" i="6"/>
  <c r="N692" i="6"/>
  <c r="N693" i="6"/>
  <c r="N694" i="6"/>
  <c r="N695" i="6"/>
  <c r="N696" i="6"/>
  <c r="N697" i="6"/>
  <c r="N698" i="6"/>
  <c r="N699" i="6"/>
  <c r="N700" i="6"/>
  <c r="N701" i="6"/>
  <c r="N702" i="6"/>
  <c r="N703" i="6"/>
  <c r="N704" i="6"/>
  <c r="N705" i="6"/>
  <c r="N706" i="6"/>
  <c r="N707" i="6"/>
  <c r="N708" i="6"/>
  <c r="N709" i="6"/>
  <c r="N710" i="6"/>
  <c r="N711" i="6"/>
  <c r="N712" i="6"/>
  <c r="N713" i="6"/>
  <c r="N714" i="6"/>
  <c r="N715" i="6"/>
  <c r="N716" i="6"/>
  <c r="N717" i="6"/>
  <c r="N718" i="6"/>
  <c r="N719" i="6"/>
  <c r="N720" i="6"/>
  <c r="N721" i="6"/>
  <c r="N722" i="6"/>
  <c r="N723" i="6"/>
  <c r="N724" i="6"/>
  <c r="N725" i="6"/>
  <c r="N726" i="6"/>
  <c r="N727" i="6"/>
  <c r="N728" i="6"/>
  <c r="N729" i="6"/>
  <c r="N730" i="6"/>
  <c r="N731" i="6"/>
  <c r="N732" i="6"/>
  <c r="N733" i="6"/>
  <c r="N734" i="6"/>
  <c r="N735" i="6"/>
  <c r="N736" i="6"/>
  <c r="N737" i="6"/>
  <c r="N738" i="6"/>
  <c r="N739" i="6"/>
  <c r="N740" i="6"/>
  <c r="N741" i="6"/>
  <c r="N742" i="6"/>
  <c r="N743" i="6"/>
  <c r="N744" i="6"/>
  <c r="N745" i="6"/>
  <c r="N746" i="6"/>
  <c r="N747" i="6"/>
  <c r="N748" i="6"/>
  <c r="N749" i="6"/>
  <c r="N750" i="6"/>
  <c r="N751" i="6"/>
  <c r="N752" i="6"/>
  <c r="N753" i="6"/>
  <c r="N754" i="6"/>
  <c r="N755" i="6"/>
  <c r="N756" i="6"/>
  <c r="N757" i="6"/>
  <c r="N758" i="6"/>
  <c r="N759" i="6"/>
  <c r="N760" i="6"/>
  <c r="N761" i="6"/>
  <c r="N762" i="6"/>
  <c r="N763" i="6"/>
  <c r="N764" i="6"/>
  <c r="N765" i="6"/>
  <c r="N766" i="6"/>
  <c r="N767" i="6"/>
  <c r="N768" i="6"/>
  <c r="N769" i="6"/>
  <c r="N770" i="6"/>
  <c r="N771" i="6"/>
  <c r="N772" i="6"/>
  <c r="N773" i="6"/>
  <c r="N774" i="6"/>
  <c r="N775" i="6"/>
  <c r="N776" i="6"/>
  <c r="N777" i="6"/>
  <c r="N778" i="6"/>
  <c r="N779" i="6"/>
  <c r="N780" i="6"/>
  <c r="N781" i="6"/>
  <c r="N782" i="6"/>
  <c r="N783" i="6"/>
  <c r="N784" i="6"/>
  <c r="N785" i="6"/>
  <c r="N786" i="6"/>
  <c r="N787" i="6"/>
  <c r="N788" i="6"/>
  <c r="N789" i="6"/>
  <c r="N790" i="6"/>
  <c r="N791" i="6"/>
  <c r="N792" i="6"/>
  <c r="N793" i="6"/>
  <c r="N794" i="6"/>
  <c r="N795" i="6"/>
  <c r="N796" i="6"/>
  <c r="N797" i="6"/>
  <c r="N798" i="6"/>
  <c r="N799" i="6"/>
  <c r="N800" i="6"/>
  <c r="N801" i="6"/>
  <c r="N802" i="6"/>
  <c r="N803" i="6"/>
  <c r="N804" i="6"/>
  <c r="N805" i="6"/>
  <c r="N806" i="6"/>
  <c r="N807" i="6"/>
  <c r="N808" i="6"/>
  <c r="N809" i="6"/>
  <c r="N810" i="6"/>
  <c r="N811" i="6"/>
  <c r="N812" i="6"/>
  <c r="N813" i="6"/>
  <c r="N814" i="6"/>
  <c r="N815" i="6"/>
  <c r="N816" i="6"/>
  <c r="N817" i="6"/>
  <c r="N818" i="6"/>
  <c r="N819" i="6"/>
  <c r="N820" i="6"/>
  <c r="N821" i="6"/>
  <c r="N822" i="6"/>
  <c r="N823" i="6"/>
  <c r="N824" i="6"/>
  <c r="N825" i="6"/>
  <c r="N826" i="6"/>
  <c r="N827" i="6"/>
  <c r="N828" i="6"/>
  <c r="N829" i="6"/>
  <c r="N830" i="6"/>
  <c r="N831" i="6"/>
  <c r="N832" i="6"/>
  <c r="N833" i="6"/>
  <c r="N834" i="6"/>
  <c r="N835" i="6"/>
  <c r="N836" i="6"/>
  <c r="N837" i="6"/>
  <c r="N838" i="6"/>
  <c r="N839" i="6"/>
  <c r="N840" i="6"/>
  <c r="N841" i="6"/>
  <c r="N842" i="6"/>
  <c r="N843" i="6"/>
  <c r="N844" i="6"/>
  <c r="N845" i="6"/>
  <c r="N846" i="6"/>
  <c r="N847" i="6"/>
  <c r="N848" i="6"/>
  <c r="N849" i="6"/>
  <c r="N850" i="6"/>
  <c r="N852" i="6"/>
  <c r="N853" i="6"/>
  <c r="N854" i="6"/>
  <c r="N855" i="6"/>
  <c r="N856" i="6"/>
  <c r="N857" i="6"/>
  <c r="N858" i="6"/>
  <c r="N859" i="6"/>
  <c r="N860" i="6"/>
  <c r="N861" i="6"/>
  <c r="N862" i="6"/>
  <c r="N863" i="6"/>
  <c r="N864" i="6"/>
  <c r="N865" i="6"/>
  <c r="N866" i="6"/>
  <c r="N867" i="6"/>
  <c r="N868" i="6"/>
  <c r="N869" i="6"/>
  <c r="N870" i="6"/>
  <c r="N871" i="6"/>
  <c r="N872" i="6"/>
  <c r="N873" i="6"/>
  <c r="N874" i="6"/>
  <c r="N875" i="6"/>
  <c r="N876" i="6"/>
  <c r="N877" i="6"/>
  <c r="N878" i="6"/>
  <c r="N879" i="6"/>
  <c r="N880" i="6"/>
  <c r="N881" i="6"/>
  <c r="N882" i="6"/>
  <c r="N883" i="6"/>
  <c r="N884" i="6"/>
  <c r="N885" i="6"/>
  <c r="N886" i="6"/>
  <c r="N887" i="6"/>
  <c r="N888" i="6"/>
  <c r="N889" i="6"/>
  <c r="N890" i="6"/>
  <c r="N891" i="6"/>
  <c r="N892" i="6"/>
  <c r="N893" i="6"/>
  <c r="N894" i="6"/>
  <c r="N895" i="6"/>
  <c r="N896" i="6"/>
  <c r="N897" i="6"/>
  <c r="N898" i="6"/>
  <c r="N899" i="6"/>
  <c r="N900" i="6"/>
  <c r="N901" i="6"/>
  <c r="N902" i="6"/>
  <c r="N903" i="6"/>
  <c r="N904" i="6"/>
  <c r="N905" i="6"/>
  <c r="N906" i="6"/>
  <c r="N907" i="6"/>
  <c r="N908" i="6"/>
  <c r="N909" i="6"/>
  <c r="N910" i="6"/>
  <c r="N911" i="6"/>
  <c r="N60" i="6"/>
  <c r="N63" i="6"/>
  <c r="K912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63" i="6"/>
  <c r="E912" i="6"/>
  <c r="D912" i="6"/>
  <c r="I61" i="6"/>
  <c r="E61" i="6"/>
  <c r="D61" i="6"/>
  <c r="L60" i="6"/>
  <c r="J60" i="6"/>
  <c r="N59" i="6"/>
  <c r="L59" i="6"/>
  <c r="J59" i="6"/>
  <c r="N58" i="6"/>
  <c r="L58" i="6"/>
  <c r="J58" i="6"/>
  <c r="N57" i="6"/>
  <c r="L57" i="6"/>
  <c r="J57" i="6"/>
  <c r="N56" i="6"/>
  <c r="L56" i="6"/>
  <c r="J56" i="6"/>
  <c r="N55" i="6"/>
  <c r="L55" i="6"/>
  <c r="J55" i="6"/>
  <c r="N54" i="6"/>
  <c r="L54" i="6"/>
  <c r="J54" i="6"/>
  <c r="N53" i="6"/>
  <c r="L53" i="6"/>
  <c r="J53" i="6"/>
  <c r="N52" i="6"/>
  <c r="L52" i="6"/>
  <c r="J52" i="6"/>
  <c r="N51" i="6"/>
  <c r="L51" i="6"/>
  <c r="J51" i="6"/>
  <c r="N50" i="6"/>
  <c r="L50" i="6"/>
  <c r="J50" i="6"/>
  <c r="N49" i="6"/>
  <c r="L49" i="6"/>
  <c r="J49" i="6"/>
  <c r="N48" i="6"/>
  <c r="L48" i="6"/>
  <c r="J48" i="6"/>
  <c r="N47" i="6"/>
  <c r="L47" i="6"/>
  <c r="J47" i="6"/>
  <c r="N46" i="6"/>
  <c r="L46" i="6"/>
  <c r="J46" i="6"/>
  <c r="N45" i="6"/>
  <c r="L45" i="6"/>
  <c r="J45" i="6"/>
  <c r="N44" i="6"/>
  <c r="L44" i="6"/>
  <c r="J44" i="6"/>
  <c r="N43" i="6"/>
  <c r="L43" i="6"/>
  <c r="J43" i="6"/>
  <c r="N42" i="6"/>
  <c r="L42" i="6"/>
  <c r="J42" i="6"/>
  <c r="N41" i="6"/>
  <c r="L41" i="6"/>
  <c r="J41" i="6"/>
  <c r="N40" i="6"/>
  <c r="L40" i="6"/>
  <c r="J40" i="6"/>
  <c r="N39" i="6"/>
  <c r="L39" i="6"/>
  <c r="J39" i="6"/>
  <c r="N38" i="6"/>
  <c r="L38" i="6"/>
  <c r="J38" i="6"/>
  <c r="N37" i="6"/>
  <c r="L37" i="6"/>
  <c r="J37" i="6"/>
  <c r="N36" i="6"/>
  <c r="L36" i="6"/>
  <c r="J36" i="6"/>
  <c r="M35" i="6"/>
  <c r="N35" i="6" s="1"/>
  <c r="K35" i="6"/>
  <c r="L35" i="6" s="1"/>
  <c r="J35" i="6"/>
  <c r="N34" i="6"/>
  <c r="L34" i="6"/>
  <c r="J34" i="6"/>
  <c r="N33" i="6"/>
  <c r="L33" i="6"/>
  <c r="J33" i="6"/>
  <c r="N32" i="6"/>
  <c r="L32" i="6"/>
  <c r="J32" i="6"/>
  <c r="N31" i="6"/>
  <c r="L31" i="6"/>
  <c r="J31" i="6"/>
  <c r="N30" i="6"/>
  <c r="L30" i="6"/>
  <c r="J30" i="6"/>
  <c r="N29" i="6"/>
  <c r="L29" i="6"/>
  <c r="J29" i="6"/>
  <c r="N28" i="6"/>
  <c r="L28" i="6"/>
  <c r="J28" i="6"/>
  <c r="N27" i="6"/>
  <c r="L27" i="6"/>
  <c r="J27" i="6"/>
  <c r="N26" i="6"/>
  <c r="L26" i="6"/>
  <c r="J26" i="6"/>
  <c r="N25" i="6"/>
  <c r="L25" i="6"/>
  <c r="J25" i="6"/>
  <c r="N24" i="6"/>
  <c r="L24" i="6"/>
  <c r="J24" i="6"/>
  <c r="N23" i="6"/>
  <c r="L23" i="6"/>
  <c r="J23" i="6"/>
  <c r="N22" i="6"/>
  <c r="L22" i="6"/>
  <c r="J22" i="6"/>
  <c r="N21" i="6"/>
  <c r="L21" i="6"/>
  <c r="J21" i="6"/>
  <c r="M19" i="6"/>
  <c r="N19" i="6" s="1"/>
  <c r="I19" i="6"/>
  <c r="J19" i="6" s="1"/>
  <c r="D19" i="6"/>
  <c r="I913" i="6" l="1"/>
  <c r="W1588" i="2"/>
  <c r="Q1588" i="2"/>
  <c r="K1588" i="2"/>
  <c r="E913" i="6"/>
  <c r="J912" i="6"/>
  <c r="D913" i="6"/>
  <c r="N912" i="6"/>
  <c r="L912" i="6"/>
  <c r="F913" i="6"/>
  <c r="J61" i="6"/>
  <c r="K61" i="6"/>
  <c r="L61" i="6" s="1"/>
  <c r="M61" i="6"/>
  <c r="M913" i="6" s="1"/>
  <c r="J913" i="6" l="1"/>
  <c r="G913" i="6"/>
  <c r="N61" i="6"/>
  <c r="N913" i="6"/>
  <c r="K913" i="6"/>
  <c r="L913" i="6" s="1"/>
</calcChain>
</file>

<file path=xl/sharedStrings.xml><?xml version="1.0" encoding="utf-8"?>
<sst xmlns="http://schemas.openxmlformats.org/spreadsheetml/2006/main" count="8772" uniqueCount="2326">
  <si>
    <t>№</t>
  </si>
  <si>
    <t>Протяженность автодороги, находящейся в нормативном состоянии, км/%</t>
  </si>
  <si>
    <t>Фактическое состояние на 31.12.2018</t>
  </si>
  <si>
    <t>Экспертная оценка</t>
  </si>
  <si>
    <t xml:space="preserve">Стоимость </t>
  </si>
  <si>
    <t>км</t>
  </si>
  <si>
    <t>кв.м</t>
  </si>
  <si>
    <t>%</t>
  </si>
  <si>
    <t>кв.м.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</si>
  <si>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регионального и межмуниципального значения</t>
  </si>
  <si>
    <t>ИТОГО по автомобильным дорогам регионального и межмуниципального значения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</si>
  <si>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</si>
  <si>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</si>
  <si>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</si>
  <si>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</si>
  <si>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</si>
  <si>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</si>
  <si>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</si>
  <si>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</si>
  <si>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 xml:space="preserve">                                                                                                                                                         Объекты, финансируемые из прочих источников (справочно)</t>
  </si>
  <si>
    <t>ИТОГО по автодорогам регионального и межмуниципального значения (справочно)</t>
  </si>
  <si>
    <t>Итого по резервным объектам</t>
  </si>
  <si>
    <t>ИТОГО по резервным объектам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</si>
  <si>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местного значения (улицы)</t>
  </si>
  <si>
    <t>ИТОГО по автомобильным дорогам местного значения (улицы)</t>
  </si>
  <si>
    <t>Код в СКДФ</t>
  </si>
  <si>
    <t>Идентификатор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</si>
  <si>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</si>
  <si>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</si>
  <si>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</si>
  <si>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</si>
  <si>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</si>
  <si>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</si>
  <si>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</si>
  <si>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</si>
  <si>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</si>
  <si>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</si>
  <si>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</si>
  <si>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</si>
  <si>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</si>
  <si>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</si>
  <si>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капитальный ремонт</t>
  </si>
  <si>
    <t>реконструкция</t>
  </si>
  <si>
    <t>строительство</t>
  </si>
  <si>
    <t>установка дорожных знаков</t>
  </si>
  <si>
    <t>другое</t>
  </si>
  <si>
    <t>установка направляющих устройств</t>
  </si>
  <si>
    <t>в границах агломерации</t>
  </si>
  <si>
    <t>Мероприятия по устранению режима перегрузки</t>
  </si>
  <si>
    <t>Стоимость мероприятий</t>
  </si>
  <si>
    <t>Примечания</t>
  </si>
  <si>
    <t>ИТОГО</t>
  </si>
  <si>
    <t>Автомобильные дороги федерального значения</t>
  </si>
  <si>
    <t>ОБЩИЙ ИТОГ</t>
  </si>
  <si>
    <t>Погибло</t>
  </si>
  <si>
    <t>Ранено</t>
  </si>
  <si>
    <t>Автомобильные дороги местного значения (улицы)</t>
  </si>
  <si>
    <t>ИТОГО:</t>
  </si>
  <si>
    <t>Протяженность</t>
  </si>
  <si>
    <t>Участок, работающий в режиме перегрузки</t>
  </si>
  <si>
    <t>Автомобильные дороги регионального и межмуниципального значения</t>
  </si>
  <si>
    <t>Всего</t>
  </si>
  <si>
    <t>Протяженность дороги (улицы), км</t>
  </si>
  <si>
    <t>Ожидаемое состояние на 31.12.2019</t>
  </si>
  <si>
    <t>Инстументальная диагностика</t>
  </si>
  <si>
    <t>Месяц</t>
  </si>
  <si>
    <t>Год</t>
  </si>
  <si>
    <t>Дата проведения</t>
  </si>
  <si>
    <t>Протяженность и площадь покрытия дороги (улицы)</t>
  </si>
  <si>
    <t>Ожидаемое состояние на 31.12.2024</t>
  </si>
  <si>
    <t>всего по субъекту</t>
  </si>
  <si>
    <t>в границах субъекта</t>
  </si>
  <si>
    <t>Итого по автомобильным дорогам регионального и межмуниципального значения</t>
  </si>
  <si>
    <t xml:space="preserve">Наименование автомобильной дороги </t>
  </si>
  <si>
    <t xml:space="preserve">Наименование автомобильной дороги (улицы) </t>
  </si>
  <si>
    <t>Протяженность и площадь покрытия дороги</t>
  </si>
  <si>
    <t>В том числе с недостатками транспортно-эксплуатационного состояния УДС</t>
  </si>
  <si>
    <t>Сроки проведения, год</t>
  </si>
  <si>
    <t>Плановые сроки проведения инструментальной диагностики</t>
  </si>
  <si>
    <t>Протяженность участка (км)</t>
  </si>
  <si>
    <t>№ п/п</t>
  </si>
  <si>
    <t>Таблица № 7. Перечень участков автомобильных дорог регионального и межмуниципального значения, которые к концу 2024 года будут в нормативном транспортно-эксплуатационном состоянии</t>
  </si>
  <si>
    <t>Протяженность  автомобильной дороги (км)</t>
  </si>
  <si>
    <t>Данные об участке автомобильной дороги</t>
  </si>
  <si>
    <t>Наименование автомобильной дороги (улицы)</t>
  </si>
  <si>
    <t>Протяженность  автомобильной дороги (улицы) (км)</t>
  </si>
  <si>
    <t>Данные об участке автомобильной дороги (улицы)</t>
  </si>
  <si>
    <t>Таблица № 8. Перечень участков улично-дорожной сети городской агломерации, которые к концу 2024 года будут в нормативном транспортно-эксплуатационном состоянии</t>
  </si>
  <si>
    <t xml:space="preserve">   Автомобильные дороги местного значения (улицы)</t>
  </si>
  <si>
    <t>ИТОГО по автомобильным дорогам местного значения (улицам)</t>
  </si>
  <si>
    <t xml:space="preserve">ИТОГО по улично-дорожной сети городской агломерации </t>
  </si>
  <si>
    <t>Условия и причины возникновения места концентрации ДТП, выявленные по результатам анализа сведений о ДТП</t>
  </si>
  <si>
    <t>Коды недостатков транспортно-эксплуатационного состояния УДС в местах совершения ДТП</t>
  </si>
  <si>
    <t>Мероприятия по ликвидации МКДТП</t>
  </si>
  <si>
    <t>Таблица № 5. Программа проведения диагностики автомобильных дорог регионального и межмуниципального значения  
(по субъекту Российской Федерации)</t>
  </si>
  <si>
    <t>Х</t>
  </si>
  <si>
    <t>ИТОГО по автомобильным дорогам федерального значения (справочно)</t>
  </si>
  <si>
    <t>Резервные объекты в субъекте Российской Федерации, реализация мероприятий на которых возможна при условии увеличения финансирования национального проекта, либо за счет экономии, возникшей в результате снижения начальной (максимальной) цены контрактов при проведении конкурсных процедур.</t>
  </si>
  <si>
    <t>Итого по автомобильным дорогам федерального значения</t>
  </si>
  <si>
    <t>Резервные объекты на автомобильных дорогах городской агломерации, реализация мероприятий на которых возможна при условии увеличения финансирования национального проекта, либо за счет экономии, возникшей в результате снижения начальной (максимальной) цены контрактов при проведении конкурсных процедур.</t>
  </si>
  <si>
    <t>Протяженность автомобильной дороги, находящейся в нормативном состоянии, км/%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</si>
  <si>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федерального значения  (справочно)   </t>
  </si>
  <si>
    <t xml:space="preserve">                                                                                                                                                                                                            Автомобильные дороги  регионального и межмуниципального значения (справочно)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</si>
  <si>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местного значения (улицы) (справочно)</t>
  </si>
  <si>
    <t>ИТОГО по автомобильным дорогам местного значения (улицам) (справочно)</t>
  </si>
  <si>
    <t>укладка слоев износа</t>
  </si>
  <si>
    <t>шероховатая поверхностная обработка</t>
  </si>
  <si>
    <t>обработка защитной пропиткой</t>
  </si>
  <si>
    <t>установка водоотводных лотков</t>
  </si>
  <si>
    <t>очистка водоотводных полос</t>
  </si>
  <si>
    <t>установка камер автоматической фото- видеофиксации нарушения ПДД</t>
  </si>
  <si>
    <t>Автомобильные дороги федерального значения (справочно)</t>
  </si>
  <si>
    <t>Таблица № 3. Перечень автомобильных дорог федерального (справочно), регионального и межмуниципального значения, работающих в режиме перегрузки (по субъекту Российской Федерации)</t>
  </si>
  <si>
    <t xml:space="preserve">Наименование автомобильной дороги (улицы) по титулу </t>
  </si>
  <si>
    <t>Адрес аварийно-опасного участка (МКДТП), выявленного в в N-1 г</t>
  </si>
  <si>
    <t>Количество ДТП с пострадавшими в МКДТП, шт.</t>
  </si>
  <si>
    <t>Количество пострадавших в МКДТП, чел.</t>
  </si>
  <si>
    <t>В том числе по видам ДТП</t>
  </si>
  <si>
    <t>Адрес участка дороги (улицы) проведения работ</t>
  </si>
  <si>
    <t>Виды работ</t>
  </si>
  <si>
    <t>Сроки проведения работ (месяц, год)</t>
  </si>
  <si>
    <t>Стоимость работ,  тыс.руб.</t>
  </si>
  <si>
    <r>
      <t xml:space="preserve">Раздел 1 - Сведения о МКДТП за </t>
    </r>
    <r>
      <rPr>
        <b/>
        <i/>
        <sz val="11"/>
        <color indexed="8"/>
        <rFont val="Times New Roman"/>
        <family val="1"/>
        <charset val="204"/>
      </rPr>
      <t>N-1</t>
    </r>
    <r>
      <rPr>
        <b/>
        <sz val="11"/>
        <color indexed="8"/>
        <rFont val="Times New Roman"/>
        <family val="1"/>
      </rPr>
      <t xml:space="preserve"> г. и запланированных мероприятиях по их ликвидации</t>
    </r>
  </si>
  <si>
    <t>Раздел 2 - Сведения о МКДТП, выявленных в предшествующие годы рализации ПДД и запланированных мероприятиях по их ликвидации</t>
  </si>
  <si>
    <r>
      <t xml:space="preserve">Примечание:  </t>
    </r>
    <r>
      <rPr>
        <i/>
        <sz val="11"/>
        <rFont val="Times New Roman"/>
        <family val="1"/>
        <charset val="204"/>
      </rPr>
      <t xml:space="preserve">N </t>
    </r>
    <r>
      <rPr>
        <sz val="11"/>
        <rFont val="Times New Roman"/>
        <family val="1"/>
        <charset val="204"/>
      </rPr>
      <t>– год разработки (корректировки)  ПДД.</t>
    </r>
  </si>
  <si>
    <t>Таблица № 4. Перечень аварийно-опасных участков (МКДТП) на дорожной сети субъекта Российской Федерации  и мероприятия, 
запланированные для их ликвидации в 2019-2024 гг.</t>
  </si>
  <si>
    <r>
      <t xml:space="preserve">Сведения за </t>
    </r>
    <r>
      <rPr>
        <b/>
        <i/>
        <sz val="11"/>
        <rFont val="Times New Roman"/>
        <family val="1"/>
        <charset val="204"/>
      </rPr>
      <t>N</t>
    </r>
    <r>
      <rPr>
        <b/>
        <sz val="11"/>
        <rFont val="Times New Roman"/>
        <family val="1"/>
        <charset val="204"/>
      </rPr>
      <t>-2 г.</t>
    </r>
  </si>
  <si>
    <t>Таблица № 1. Перечень автомобильных дорог (участков автомобильных дорог) регионального и межмуниципального значения и планируемые мероприятия на них для достижения целевых показателей (по субъекту Российской Федерации)</t>
  </si>
  <si>
    <t>А-147 Джубга - Сочи - граница с Республикой Абхазия (Обход г.Сочи)</t>
  </si>
  <si>
    <t>Транспортная развязка «Адлерское кольцо» на разных уровнях автомобильной дороге А-147
(Участок автомобильной дороги соединяющий А 147 (км 204+000 ) с А-149 (км 0+000) и а/д Адлер-Веселое (км 0+000))</t>
  </si>
  <si>
    <t>Транспортная развязка  в микрорайоне «Голубые Дали» в двух уровнях на автомобильной дороге А-147 (202+000)( Дублирующее направление автомобильной дороги  А-147 )</t>
  </si>
  <si>
    <t xml:space="preserve">Участок автомобильной дороги А-147 между транспортными развязками км 202+600 «Голубые Дали» и км 204+000 «Адлерское кольцо» (ул. Ленина) </t>
  </si>
  <si>
    <t>Участок Адлер-Веселое</t>
  </si>
  <si>
    <t>А-148  "Дублер Курортного проспекта" от 172-го километра федеральной автомобильной дороги А-147 Джубга - Сочи - граница с Республикой Абхазия до обхода г. Сочи</t>
  </si>
  <si>
    <t xml:space="preserve">А-149 Адлер - Красная Поляна </t>
  </si>
  <si>
    <t>Транспортная развязка«Аэропорт» в двух уровнях (Дублирующее направление автомобильной дороги  А-149 от км 0+400 (примыкание к «Адлерское кольцо») до км 2+997)</t>
  </si>
  <si>
    <t>Автомобильная дорога Адлер – Красная Поляна (ранее «Альпика-Сервис») на участке км 0+000 - км 45+600</t>
  </si>
  <si>
    <t>ж.д.ст.Аше - а.Лыготх</t>
  </si>
  <si>
    <t>ноябрь</t>
  </si>
  <si>
    <t>п.Лазаревское - а.Тхагапш</t>
  </si>
  <si>
    <t>п.Головинка - а.Большой Кичмай</t>
  </si>
  <si>
    <t>ж.д.ст.Лоо - с.Верхнеармянское Лоо</t>
  </si>
  <si>
    <t>с.Учдере - с.Верхнее Учдере</t>
  </si>
  <si>
    <t>п.Дагомыс - с.Барановка</t>
  </si>
  <si>
    <t>Мамайский Перевал - с.Разбитый Котел</t>
  </si>
  <si>
    <t>п.Мацеста - с.Абазинка</t>
  </si>
  <si>
    <t>п.Хоста - с.Калиновое Озеро</t>
  </si>
  <si>
    <t>п.Мацеста - с.Семеновка</t>
  </si>
  <si>
    <t>с.Веселое -с.Нижняя Шиловка</t>
  </si>
  <si>
    <t>п.Макопсе - а.Наджиго</t>
  </si>
  <si>
    <t>Якорная Щель - с.Беранда</t>
  </si>
  <si>
    <t>п.Мацеста - с.Измайловка</t>
  </si>
  <si>
    <t>п.Дагомыс - с.Солохаул</t>
  </si>
  <si>
    <t>а.Тхагапш - с.Марьино</t>
  </si>
  <si>
    <t>Подъезд к с.Мамедовая Щель</t>
  </si>
  <si>
    <t>Подъезд к с.Верхнеармянская Хобза</t>
  </si>
  <si>
    <t>Подъезд к с.Верхнее Буу</t>
  </si>
  <si>
    <t>Подъезд к с.Верхнее Учдере</t>
  </si>
  <si>
    <t>Подъезд к с.Солохаул</t>
  </si>
  <si>
    <t>Подъезд к с.Красная Воля</t>
  </si>
  <si>
    <t>с.Сергей-Поле - с.Васильевка</t>
  </si>
  <si>
    <t>Подъезд к с.Харциз  Первый</t>
  </si>
  <si>
    <t>п.Головинка - а.Малый Кичмай</t>
  </si>
  <si>
    <t>Подъезд к с.Раздольное</t>
  </si>
  <si>
    <t>п.Хоста - с.Каштаны</t>
  </si>
  <si>
    <t>Автодорожный мост через р. Сочи с устройством транспортной развязки в районе Краснодарского кольца</t>
  </si>
  <si>
    <t>Автомобильная дорога от с. Эсто-Cадок до комплекса трамплинов</t>
  </si>
  <si>
    <t>Автомобильная дорога по ул. 20-й Горнострелковой дивизии на участке от ул.Транспортной до транспортной развязки в районе спортивного комплекса «Стадион»</t>
  </si>
  <si>
    <t>Автомобильная дорога от горноклиматического курорта «Альпика-Сервис» до Сулимовского ручья, от Сулимовского ручья до станции канатной дороги 3S</t>
  </si>
  <si>
    <t>Автомобильная дорога от горноклиматического курорта «Альпика-Сервис» до финишной зоны горнолыжного курорта «Роза Хутор»</t>
  </si>
  <si>
    <t>Автомобильная транспортная развязка в двух уровнях на пересечении ул. Гагарина и ул. Донской</t>
  </si>
  <si>
    <t>Малая объездная автомобильная дорога от ул. 20-й Горнострелковой дивизии до моста через р. Сочи в районе Краснодарского кольца</t>
  </si>
  <si>
    <t>Автомобильная транспортная развязка в двух уровнях на пересечении ул. Пластунской и ул. Макаренко - нижний съезд ("Макаренко")</t>
  </si>
  <si>
    <t>Автомобильная дорога от с.Эсто-Садок до спортивно-туристического комплекса "Горная Карусель"</t>
  </si>
  <si>
    <t>Автомобильная транспортная развязка в двух уровнях на пересечении ул. Транспортной со съездом с автомобильной дороги "Обход города Сочи" (ТЭЦ)</t>
  </si>
  <si>
    <t>Автомобильная дорога по улице Донской</t>
  </si>
  <si>
    <t>Автомобильная дорога по улице Пластунской</t>
  </si>
  <si>
    <t xml:space="preserve">Автомобильные дороги в Имеретинской низменности </t>
  </si>
  <si>
    <t xml:space="preserve"> ул. Абрикосовая, Центральный район</t>
  </si>
  <si>
    <t>ул. Альпийская, Центральный район</t>
  </si>
  <si>
    <t xml:space="preserve"> ул. Анапская, Центральный район</t>
  </si>
  <si>
    <t>пер. Алекский, Центральный район</t>
  </si>
  <si>
    <t>пер. Бараташвили, Центральный район</t>
  </si>
  <si>
    <t>335752</t>
  </si>
  <si>
    <t>пер. Безымянный, Центральный район</t>
  </si>
  <si>
    <t>333685</t>
  </si>
  <si>
    <t>ул. Войкова, Центральный район</t>
  </si>
  <si>
    <t>333630</t>
  </si>
  <si>
    <t>ул. Верхний тупик, Центральный район</t>
  </si>
  <si>
    <t>333686</t>
  </si>
  <si>
    <t>ул. Волгоградская, Центральный район</t>
  </si>
  <si>
    <t>333705</t>
  </si>
  <si>
    <t>ул. Воровского, Центральный район</t>
  </si>
  <si>
    <t>345982</t>
  </si>
  <si>
    <t>ул. Волжская, Центральный район</t>
  </si>
  <si>
    <t>335767</t>
  </si>
  <si>
    <t>пер. Высокогорный, Центральный район</t>
  </si>
  <si>
    <t>335556</t>
  </si>
  <si>
    <t>пер. Волжский, Центральный район</t>
  </si>
  <si>
    <t>335545</t>
  </si>
  <si>
    <t>пер. Вертолетный, Центральный район</t>
  </si>
  <si>
    <t>ул. 60 лет ВЛКСМ, Центральный район</t>
  </si>
  <si>
    <t>333631</t>
  </si>
  <si>
    <t>ул. Вишневая, Центральный район</t>
  </si>
  <si>
    <t>335547</t>
  </si>
  <si>
    <t>пер. Вишневый, Центральный район</t>
  </si>
  <si>
    <t>ул. Горького, Центральный район</t>
  </si>
  <si>
    <t>335981</t>
  </si>
  <si>
    <t>пер. Горького, Центральный район</t>
  </si>
  <si>
    <t>335527</t>
  </si>
  <si>
    <t>ул. Госпитальная, Центральный район</t>
  </si>
  <si>
    <t>333708</t>
  </si>
  <si>
    <t>ул. Гагарина, Центральный район</t>
  </si>
  <si>
    <t>335980</t>
  </si>
  <si>
    <t>пер. Городской, Центральный район</t>
  </si>
  <si>
    <t>335982</t>
  </si>
  <si>
    <t>пер. Грузинский, Центральный район</t>
  </si>
  <si>
    <t>335528</t>
  </si>
  <si>
    <t>ул.  Гранатная, Центральный район</t>
  </si>
  <si>
    <t>333710</t>
  </si>
  <si>
    <t>ул.  Гончарова, Центральный район</t>
  </si>
  <si>
    <t>ул. Дагомысская, Центральный район</t>
  </si>
  <si>
    <t>335998</t>
  </si>
  <si>
    <t>пер. Дагомысский, Центральный район</t>
  </si>
  <si>
    <t>335999</t>
  </si>
  <si>
    <t>пер. Докучаева, Центральный район</t>
  </si>
  <si>
    <t>336000</t>
  </si>
  <si>
    <t>пер. Донской, Центральный район</t>
  </si>
  <si>
    <t>335700</t>
  </si>
  <si>
    <t>ул. Загородная, Центральный район</t>
  </si>
  <si>
    <t>336191</t>
  </si>
  <si>
    <t>пер. Заводской, Центральный район</t>
  </si>
  <si>
    <t>336192</t>
  </si>
  <si>
    <t>пер. Зеленый, Центральный район</t>
  </si>
  <si>
    <t>335701</t>
  </si>
  <si>
    <t>ул. Инжирная, Центральный район</t>
  </si>
  <si>
    <t>335541</t>
  </si>
  <si>
    <t>ул. Крымская, Центральный район</t>
  </si>
  <si>
    <t>335753</t>
  </si>
  <si>
    <t>ул. Конституции СССР, Центральный район</t>
  </si>
  <si>
    <t>335533</t>
  </si>
  <si>
    <t>ул. Калужская, Центральный район</t>
  </si>
  <si>
    <t>335534</t>
  </si>
  <si>
    <t>ул. Клубничная, Центральный район</t>
  </si>
  <si>
    <t>335536</t>
  </si>
  <si>
    <t>ул. Кооперативная, Центральный район</t>
  </si>
  <si>
    <t>ул. Красноармейская, Центральный район</t>
  </si>
  <si>
    <t>ул. Краснодонская, Центральный район</t>
  </si>
  <si>
    <t>ул. Краснодарская Центральный район</t>
  </si>
  <si>
    <t>335550</t>
  </si>
  <si>
    <t>ул. К. Либкнехта, Центральный район</t>
  </si>
  <si>
    <t>335542</t>
  </si>
  <si>
    <t>ул. Кубанская, Центральный район</t>
  </si>
  <si>
    <t>335539</t>
  </si>
  <si>
    <t>ул. Красная, Центральный район</t>
  </si>
  <si>
    <t>ул. Комсомольская, Центральный район</t>
  </si>
  <si>
    <t>335754</t>
  </si>
  <si>
    <t>ул. Ландышевая, Центральный район</t>
  </si>
  <si>
    <t>335548</t>
  </si>
  <si>
    <t>ул. Лавровая, Центральный район</t>
  </si>
  <si>
    <t>335551</t>
  </si>
  <si>
    <t>ул. Ломоносова, Центральный район</t>
  </si>
  <si>
    <t>ул. Макаренко, Центральный район</t>
  </si>
  <si>
    <t>ул. Мичурина, Центральный район</t>
  </si>
  <si>
    <t>335732</t>
  </si>
  <si>
    <t>ул. Московская, Центральный район</t>
  </si>
  <si>
    <t>335731</t>
  </si>
  <si>
    <t>ул. Москвина, Центральный район</t>
  </si>
  <si>
    <t>333432</t>
  </si>
  <si>
    <t>пер. Морской, Центральный район</t>
  </si>
  <si>
    <t>333506</t>
  </si>
  <si>
    <t>пер. Мясокомбинатский, Центральный район</t>
  </si>
  <si>
    <t>335735</t>
  </si>
  <si>
    <t>ул. Невская, Центральный район</t>
  </si>
  <si>
    <t>335734</t>
  </si>
  <si>
    <t>ул. Нагорная, Центральный район</t>
  </si>
  <si>
    <t>ул. Новоселов, Центральный район</t>
  </si>
  <si>
    <t>346200</t>
  </si>
  <si>
    <t>ул. Несебрская, Центральный район</t>
  </si>
  <si>
    <t>335733</t>
  </si>
  <si>
    <t>ул. Навагинская, Центральный район</t>
  </si>
  <si>
    <t>335744</t>
  </si>
  <si>
    <t>ул. Одесская, Центральный район</t>
  </si>
  <si>
    <t>335746</t>
  </si>
  <si>
    <t>ул. Островского, Центральный район</t>
  </si>
  <si>
    <t>345976</t>
  </si>
  <si>
    <t>ул. Орджоникидзе, Центральный район</t>
  </si>
  <si>
    <t>335560</t>
  </si>
  <si>
    <t>ул. Полтавская, Центральный район</t>
  </si>
  <si>
    <t>335755</t>
  </si>
  <si>
    <t>ул. Плеханова, Центральный район</t>
  </si>
  <si>
    <t>335965</t>
  </si>
  <si>
    <t>ул. Политехническая, Центральный район</t>
  </si>
  <si>
    <t>ул. Пасечная, Центральный район</t>
  </si>
  <si>
    <t>333509</t>
  </si>
  <si>
    <t>пер. Промышленный, Центральный район</t>
  </si>
  <si>
    <t>335750</t>
  </si>
  <si>
    <t>ул. Пирогова, Центральный район</t>
  </si>
  <si>
    <t>335559</t>
  </si>
  <si>
    <t>ул. Поселковая, Центральный район</t>
  </si>
  <si>
    <t>335964</t>
  </si>
  <si>
    <t>ул. Подгорная, Центральный район</t>
  </si>
  <si>
    <t>333508</t>
  </si>
  <si>
    <t>пер. Подгорный, Центральный район</t>
  </si>
  <si>
    <t>335946</t>
  </si>
  <si>
    <t>ул. Пластунская, Центральный район</t>
  </si>
  <si>
    <t>335538</t>
  </si>
  <si>
    <t>ул. Корчагина, Центральный район</t>
  </si>
  <si>
    <t>335966</t>
  </si>
  <si>
    <t>ул. Поперечная, Центральный район</t>
  </si>
  <si>
    <t>335749</t>
  </si>
  <si>
    <t>ул. Первомайская, Центральный район</t>
  </si>
  <si>
    <t>335747</t>
  </si>
  <si>
    <t>ул. Параллельная, Центральный район</t>
  </si>
  <si>
    <t>335945</t>
  </si>
  <si>
    <t>ул. Пионерская, Центральный район</t>
  </si>
  <si>
    <t>335748</t>
  </si>
  <si>
    <t>ул. Парковая, Центральный район</t>
  </si>
  <si>
    <t>346490</t>
  </si>
  <si>
    <t>ул. Поярко, Центральный район</t>
  </si>
  <si>
    <t>ул. Пятигорская (от ул. Альпийской до ул. Шаумяна), Центральный-Хостинский район</t>
  </si>
  <si>
    <t>346493</t>
  </si>
  <si>
    <t>ул. Роз, Центральный район</t>
  </si>
  <si>
    <t>333512</t>
  </si>
  <si>
    <t>пер. Ривьерский, Центральный район</t>
  </si>
  <si>
    <t>333513</t>
  </si>
  <si>
    <t>пер. Ряжский, Центральный район</t>
  </si>
  <si>
    <t>пер. Рахманинова, Центральный район</t>
  </si>
  <si>
    <t>333510</t>
  </si>
  <si>
    <t>пер. Рабочий, Центральный район</t>
  </si>
  <si>
    <t>ул. Стартовая, Центральный район</t>
  </si>
  <si>
    <t>ул. Санаторная, Центральный район</t>
  </si>
  <si>
    <t>346502</t>
  </si>
  <si>
    <t>ул. Северная, Центральный район</t>
  </si>
  <si>
    <t>346503</t>
  </si>
  <si>
    <t>ул. Советская, Центральный район</t>
  </si>
  <si>
    <t>346504</t>
  </si>
  <si>
    <t>ул. Соколова, Центральный район</t>
  </si>
  <si>
    <t>346501</t>
  </si>
  <si>
    <t>ул. Севастопольская , Центральный район</t>
  </si>
  <si>
    <t>333515</t>
  </si>
  <si>
    <t>пер. Строительный, Центральный район</t>
  </si>
  <si>
    <t>ул. Театральная, Центральный район</t>
  </si>
  <si>
    <t>ул. Тимирязева, Центральный район</t>
  </si>
  <si>
    <t>346614</t>
  </si>
  <si>
    <t>ул. Труда, Центральный район</t>
  </si>
  <si>
    <t>346615</t>
  </si>
  <si>
    <t>ул. Туапсинская, Центральный район</t>
  </si>
  <si>
    <t>346506</t>
  </si>
  <si>
    <t>ул. Тоннельная, Центральный район</t>
  </si>
  <si>
    <t>пер. Теневой, Центральный район</t>
  </si>
  <si>
    <t>346616</t>
  </si>
  <si>
    <t>ул. Ударная, Центральный район</t>
  </si>
  <si>
    <t>346617</t>
  </si>
  <si>
    <t>ул. Фадеева, Центральный район</t>
  </si>
  <si>
    <t>346618</t>
  </si>
  <si>
    <t>ул. Цветной бульвар, Центральный район</t>
  </si>
  <si>
    <t>348613</t>
  </si>
  <si>
    <t>ул. Чайковского, Центральный район</t>
  </si>
  <si>
    <t>ул. Черноморская, Центральный район</t>
  </si>
  <si>
    <t>348617</t>
  </si>
  <si>
    <t>ул. Чехова, Центральный район</t>
  </si>
  <si>
    <t>333533</t>
  </si>
  <si>
    <t>пер. Чехова, Центральный район</t>
  </si>
  <si>
    <t>348615</t>
  </si>
  <si>
    <t>ул. Чебрикова, Центральный район</t>
  </si>
  <si>
    <t>348618</t>
  </si>
  <si>
    <t>ул. Юных Ленинцев, Центральный район</t>
  </si>
  <si>
    <t>348619</t>
  </si>
  <si>
    <t>ул. Яблочная, Центральный район</t>
  </si>
  <si>
    <t>348620</t>
  </si>
  <si>
    <t>ул. Ясная, Центральный район</t>
  </si>
  <si>
    <t>333532</t>
  </si>
  <si>
    <t>пер. Электрический, Центральный район</t>
  </si>
  <si>
    <t>335978</t>
  </si>
  <si>
    <t>ул. Докучаева, Центральный район</t>
  </si>
  <si>
    <t>ул. Кипарисовая, Центральный район</t>
  </si>
  <si>
    <t>335537</t>
  </si>
  <si>
    <t>ул. Короткая, Центральный район</t>
  </si>
  <si>
    <t>пер. Севастопольский, Центральный район</t>
  </si>
  <si>
    <t>333602</t>
  </si>
  <si>
    <t>пер. Юртовский, Центральный район</t>
  </si>
  <si>
    <t>346028</t>
  </si>
  <si>
    <t>ул. 20 Горнострелковой дивизии, Хостинский район</t>
  </si>
  <si>
    <t>347019</t>
  </si>
  <si>
    <t>ул. Благодатная, Хостинский район</t>
  </si>
  <si>
    <t>347112</t>
  </si>
  <si>
    <t>ул. Береговая, Хостинский район</t>
  </si>
  <si>
    <t>333831</t>
  </si>
  <si>
    <t>пер. Буковый, Хостинский район</t>
  </si>
  <si>
    <t>335529</t>
  </si>
  <si>
    <t>ул. Бытха, Хостинский район</t>
  </si>
  <si>
    <t>345450</t>
  </si>
  <si>
    <t>ул. Верхняя Лысая Гора, Хостинский район</t>
  </si>
  <si>
    <t>347109</t>
  </si>
  <si>
    <t>ул. Видовая, Хостинский район</t>
  </si>
  <si>
    <t>345452</t>
  </si>
  <si>
    <t>ул. Возрождения, Хостинский район</t>
  </si>
  <si>
    <t>345453</t>
  </si>
  <si>
    <t>ул. Ворошиловская, Хостинский район</t>
  </si>
  <si>
    <t>345454</t>
  </si>
  <si>
    <t>ул. Гагринская, Хостинский район</t>
  </si>
  <si>
    <t>345455</t>
  </si>
  <si>
    <t>ул. Гвоздик (с/х Приморский), Хостинский район</t>
  </si>
  <si>
    <t>345767</t>
  </si>
  <si>
    <t>ул. Грибоедова, Хостинский район</t>
  </si>
  <si>
    <t>345457</t>
  </si>
  <si>
    <t>ул. Громовой (п. Соболевка), Хостинский район</t>
  </si>
  <si>
    <t>345577</t>
  </si>
  <si>
    <t>ул. Депутатская, Хостинский район</t>
  </si>
  <si>
    <t>345578</t>
  </si>
  <si>
    <t>ул. Джигитская, Хостинский район</t>
  </si>
  <si>
    <t>345460</t>
  </si>
  <si>
    <t>ул. Дивноморская, Хостинский район</t>
  </si>
  <si>
    <t>345461</t>
  </si>
  <si>
    <t>ул. Дмитриевой, Хостинский район</t>
  </si>
  <si>
    <t>345581</t>
  </si>
  <si>
    <t>ул. Есауленко, Хостинский район</t>
  </si>
  <si>
    <t>ул. Земнухова (п. Соболевка) , Хостинский район</t>
  </si>
  <si>
    <t>345588</t>
  </si>
  <si>
    <t>ул. Иванова Поляна, Хостинский район</t>
  </si>
  <si>
    <t>ул. Кленовая, Хостинский район</t>
  </si>
  <si>
    <t>345595</t>
  </si>
  <si>
    <t>ул. О. Кошевого (п. Соболевка) , Хостинский район</t>
  </si>
  <si>
    <t>345596</t>
  </si>
  <si>
    <t>ул. Краевско-Греческая, Хостинский район</t>
  </si>
  <si>
    <t>Курортный проспект (сан. "Орджоникидзе"), Хостинский район</t>
  </si>
  <si>
    <t>345687</t>
  </si>
  <si>
    <t>ул. Лермонтова, Хостинский район</t>
  </si>
  <si>
    <t>ул. Лесная, Хостинский район</t>
  </si>
  <si>
    <t>346889</t>
  </si>
  <si>
    <t>пер. Лечебный , Хостинский район</t>
  </si>
  <si>
    <t>345689</t>
  </si>
  <si>
    <t>ул. Ломоносовская, Хостинский район</t>
  </si>
  <si>
    <t>345690</t>
  </si>
  <si>
    <t>ул. Лысая гора, Хостинский район</t>
  </si>
  <si>
    <t>347111</t>
  </si>
  <si>
    <t>ул. Малая, Хостинский район</t>
  </si>
  <si>
    <t>345897</t>
  </si>
  <si>
    <t>ул. Мандариновая, Хостинский район</t>
  </si>
  <si>
    <t>345691</t>
  </si>
  <si>
    <t>ул. Мацестинская, Хостинский район</t>
  </si>
  <si>
    <t>345693</t>
  </si>
  <si>
    <t>ул. Молодогвардейская (п. Соболевка), Хостинский район</t>
  </si>
  <si>
    <t>347114</t>
  </si>
  <si>
    <t>ул. Профсоюзная, Хостинский район</t>
  </si>
  <si>
    <t>346891</t>
  </si>
  <si>
    <t>Проспект Пушкина, Хостинский район</t>
  </si>
  <si>
    <t>ул. Пятигорская (п. Соболевка), Хостинский район</t>
  </si>
  <si>
    <t>ул. Светлая, Хостинский район</t>
  </si>
  <si>
    <t>345901</t>
  </si>
  <si>
    <t>ул. Серафимовича, Хостинский район</t>
  </si>
  <si>
    <t>345906</t>
  </si>
  <si>
    <t>ул. Тургенева, Хостинский район</t>
  </si>
  <si>
    <t>345908</t>
  </si>
  <si>
    <t>ул. Тюленина (п. Соболевка), Хостинский район</t>
  </si>
  <si>
    <t>345909</t>
  </si>
  <si>
    <t>ул. Учительская, Хостинский район</t>
  </si>
  <si>
    <t>345910</t>
  </si>
  <si>
    <t>ул. Я. Фабрициуса, Хостинский район</t>
  </si>
  <si>
    <t>345911</t>
  </si>
  <si>
    <t>ул. Фурманова, Хостинский район</t>
  </si>
  <si>
    <t>ул. Чайкиной (п. Соболевка), Хостинский район</t>
  </si>
  <si>
    <t>ул. Черноморская, Хостинский район</t>
  </si>
  <si>
    <t>345915</t>
  </si>
  <si>
    <t>ул. Шевцовой (п. Соболевка), Хостинский район</t>
  </si>
  <si>
    <t>346026</t>
  </si>
  <si>
    <t>ул. Южная, Хостинский район</t>
  </si>
  <si>
    <t>ул. Ясногорская, Хостинский район</t>
  </si>
  <si>
    <t>347110</t>
  </si>
  <si>
    <t>ул. Чекменева, Хостинский район</t>
  </si>
  <si>
    <t>346029</t>
  </si>
  <si>
    <t>ул. 50 лет СССР, Хостинский район</t>
  </si>
  <si>
    <t>346892</t>
  </si>
  <si>
    <t>ул. Адлерская, Хостинский район</t>
  </si>
  <si>
    <t>ул. Володарского, Хостинский район</t>
  </si>
  <si>
    <t>345456</t>
  </si>
  <si>
    <t>ул. Глазунова, Хостинский район</t>
  </si>
  <si>
    <t>345582</t>
  </si>
  <si>
    <t>ул. Железнодорожная, Хостинский район</t>
  </si>
  <si>
    <t>345583</t>
  </si>
  <si>
    <t>ул. Жуковского, Хостинский район</t>
  </si>
  <si>
    <t>345584</t>
  </si>
  <si>
    <t>ул. Каштановая, Хостинский район</t>
  </si>
  <si>
    <t>ул. Кедровая, Хостинский район</t>
  </si>
  <si>
    <t>ул. Кипарисовая, Хостинский район</t>
  </si>
  <si>
    <t>345769</t>
  </si>
  <si>
    <t>ул. Красных Партизан, Хостинский район</t>
  </si>
  <si>
    <t>345696</t>
  </si>
  <si>
    <t>ул. Октября, Хостинский район</t>
  </si>
  <si>
    <t>345697</t>
  </si>
  <si>
    <t>ул. Платановая, Хостинский район</t>
  </si>
  <si>
    <t>345765</t>
  </si>
  <si>
    <t>пер. Привольный, Хостинский район</t>
  </si>
  <si>
    <t>ул. Ручей Видный, Хостинский район</t>
  </si>
  <si>
    <t>345700</t>
  </si>
  <si>
    <t>ул. Самшитовая, Хостинский район</t>
  </si>
  <si>
    <t>345907</t>
  </si>
  <si>
    <t>ул. Туренко, Хостинский район</t>
  </si>
  <si>
    <t>345592</t>
  </si>
  <si>
    <t>ул. Камо, Хостинский район</t>
  </si>
  <si>
    <t>345688</t>
  </si>
  <si>
    <t>ул. Леси Украинки, Хостинский район</t>
  </si>
  <si>
    <t>ул. Водораздельная, Хостинский район</t>
  </si>
  <si>
    <t>ул. Ушинского, Хостинский район</t>
  </si>
  <si>
    <t>346027</t>
  </si>
  <si>
    <t>ул. Ялтинская, Хостинский район</t>
  </si>
  <si>
    <t>333830</t>
  </si>
  <si>
    <t>пер. Александровский, Хостинский район</t>
  </si>
  <si>
    <t>347016</t>
  </si>
  <si>
    <t>ул. Апшеронская, Хостинский район</t>
  </si>
  <si>
    <t>345458</t>
  </si>
  <si>
    <t>ул. Дарвина, Хостинский район</t>
  </si>
  <si>
    <t>ул. Искры, Хостинский район</t>
  </si>
  <si>
    <t>345591</t>
  </si>
  <si>
    <t>ул. Калиновая, Хостинский район</t>
  </si>
  <si>
    <t>345698</t>
  </si>
  <si>
    <t>ул. Ростовская, Хостинский район</t>
  </si>
  <si>
    <t>ул. Аллея Челтенхема, Хостинский район</t>
  </si>
  <si>
    <t xml:space="preserve">ул. Новороссийское шоссе, Хостинский район </t>
  </si>
  <si>
    <t xml:space="preserve">Сухумское шоссе, Хостинский район </t>
  </si>
  <si>
    <t>дорога к Тисо-Самшитовой роще, Хостинский район</t>
  </si>
  <si>
    <t>пер. Теневой, Хостинский район</t>
  </si>
  <si>
    <t>355166</t>
  </si>
  <si>
    <t>ул. Армянская (с. Барановка), Хостинский район</t>
  </si>
  <si>
    <t>355162</t>
  </si>
  <si>
    <t>пер. Комбинатовский (с. Барановка), Хостинский район</t>
  </si>
  <si>
    <t>355163</t>
  </si>
  <si>
    <t>пер. Конторский (с. Барановка), Хостинский район</t>
  </si>
  <si>
    <t>355164</t>
  </si>
  <si>
    <t>пер. Речной (с. Барановка), Хостинский район</t>
  </si>
  <si>
    <t>355182</t>
  </si>
  <si>
    <t>пер. Грушевый (с.В. Юрт), Хостинский район</t>
  </si>
  <si>
    <t>355183</t>
  </si>
  <si>
    <t>пер. Совхозный (с.В. Юрт), Хостинский район</t>
  </si>
  <si>
    <t>355184</t>
  </si>
  <si>
    <t>пер. Табачный (с.В. Юрт), Хостинский район</t>
  </si>
  <si>
    <t>355186</t>
  </si>
  <si>
    <t>пер. Южный (с.В. Юрт), Хостинский район</t>
  </si>
  <si>
    <t>355189</t>
  </si>
  <si>
    <t>ул. Джапаридзе (с. Пластунка), Хостинский район</t>
  </si>
  <si>
    <t>355191</t>
  </si>
  <si>
    <t>ул. Леселидзе (с. Пластунка), Хостинский район</t>
  </si>
  <si>
    <t>355188</t>
  </si>
  <si>
    <t>пер. Бригадный (с. Пластунка), Хостинский район</t>
  </si>
  <si>
    <t>355198</t>
  </si>
  <si>
    <t>пер. Крутой (Раздольский с/о, с. Богушевка), Хостинский район</t>
  </si>
  <si>
    <t>355200</t>
  </si>
  <si>
    <t>ул. Фундучная (Раздольский с/о, с. Богушевка), Хостинский район</t>
  </si>
  <si>
    <t>352658</t>
  </si>
  <si>
    <t>ул. Измайловская (с. Краевско-Армянское), Хостинский район</t>
  </si>
  <si>
    <t>353162</t>
  </si>
  <si>
    <t>пер. Калиновый (с. Краевско-Армянское), Хостинский район</t>
  </si>
  <si>
    <t>355194</t>
  </si>
  <si>
    <t>пер. Мостовой (с. Краевско-Армянское), Хостинский район</t>
  </si>
  <si>
    <t>355195</t>
  </si>
  <si>
    <t>пер. Надежды (с. Краевско-Армянское), Хостинский район</t>
  </si>
  <si>
    <t>пер. Ахунский (с. Прогресс), Хостинский район</t>
  </si>
  <si>
    <t>353772</t>
  </si>
  <si>
    <t>пер. Западный (с. Прогресс), Хостинский район</t>
  </si>
  <si>
    <t>353776</t>
  </si>
  <si>
    <t>ул. Карчикяна (с. Прогресс), Хостинский район</t>
  </si>
  <si>
    <t>353773</t>
  </si>
  <si>
    <t>пер. Песочный (с. Прогресс), Хостинский район</t>
  </si>
  <si>
    <t>353797</t>
  </si>
  <si>
    <t>ул. Урожайная (с. Прогресс), Хостинский район</t>
  </si>
  <si>
    <t>354131</t>
  </si>
  <si>
    <t>ул. Измайловская (с. Семеновка), Хостинский район</t>
  </si>
  <si>
    <t>347113</t>
  </si>
  <si>
    <t>ул. Амбровая, Хостинский район</t>
  </si>
  <si>
    <t>353765</t>
  </si>
  <si>
    <t>ул. Буковая (с. Раздольное), Хостинский район</t>
  </si>
  <si>
    <t>353766</t>
  </si>
  <si>
    <t>ул. Ветеринарная (с. Раздольное), Хостинский район</t>
  </si>
  <si>
    <t>353763</t>
  </si>
  <si>
    <t>пер. Ветеринарный (с. Раздольное), Хостинский район</t>
  </si>
  <si>
    <t>354308</t>
  </si>
  <si>
    <t>ул. Земляничная (с. Раздольное), Хостинский район</t>
  </si>
  <si>
    <t>354307</t>
  </si>
  <si>
    <t>ул. Коммунальная (с. Раздольное), Хостинский район</t>
  </si>
  <si>
    <t>353764</t>
  </si>
  <si>
    <t>пер. Лозовой (с. Раздольное), Хостинский район</t>
  </si>
  <si>
    <t>353769</t>
  </si>
  <si>
    <t>ул. Механизаторов (с. Раздольное), Хостинский район</t>
  </si>
  <si>
    <t>ул. Прямая (с. Раздольное), Хостинский район</t>
  </si>
  <si>
    <t>354309</t>
  </si>
  <si>
    <t>ул. Следопытов (с. Раздольное), Хостинский район</t>
  </si>
  <si>
    <t>352659</t>
  </si>
  <si>
    <t>ул. Тепличная (с. Раздольное), Хостинский район</t>
  </si>
  <si>
    <t>Курортный проспект, Хостинский район</t>
  </si>
  <si>
    <t>ул. Дубовая (с. Раздольное), Хостинский район</t>
  </si>
  <si>
    <t>ул. Севастьянова, Хостинский район</t>
  </si>
  <si>
    <t>346104</t>
  </si>
  <si>
    <t>ул. 8 марта, Адлерский район</t>
  </si>
  <si>
    <t>336060</t>
  </si>
  <si>
    <t>ул. Апрельская, Адлерский район</t>
  </si>
  <si>
    <t>336057</t>
  </si>
  <si>
    <t>ул. Авиационная, Адлерский район</t>
  </si>
  <si>
    <t>336058</t>
  </si>
  <si>
    <t>ул. Акаций, Адлерский район</t>
  </si>
  <si>
    <t>336059</t>
  </si>
  <si>
    <t>ул. Аллейная, Адлерский район</t>
  </si>
  <si>
    <t>336061</t>
  </si>
  <si>
    <t>ул. Аэрофлотская, Адлерский район</t>
  </si>
  <si>
    <t>1087451</t>
  </si>
  <si>
    <t>ул. Бакинская, Адлерский район</t>
  </si>
  <si>
    <t>335644</t>
  </si>
  <si>
    <t>пер. Бакинский, Адлерский район</t>
  </si>
  <si>
    <t>335645</t>
  </si>
  <si>
    <t xml:space="preserve"> пер. Банный, Адлерский район</t>
  </si>
  <si>
    <t>335646</t>
  </si>
  <si>
    <t>пер. Белореченский, с. Веселое, Адлерский район</t>
  </si>
  <si>
    <t>336064</t>
  </si>
  <si>
    <t>ул. Белорусская, Адлерский район</t>
  </si>
  <si>
    <t>ул. Белых Акаций, Адлерский район</t>
  </si>
  <si>
    <t>335647</t>
  </si>
  <si>
    <t>пер. Белорусский, Адлерский район</t>
  </si>
  <si>
    <t>336075</t>
  </si>
  <si>
    <t>ул. Бестужева, Адлерский район</t>
  </si>
  <si>
    <t>335650</t>
  </si>
  <si>
    <t>пер. Бестужева, Адлерский район</t>
  </si>
  <si>
    <t>336062</t>
  </si>
  <si>
    <t>ул. Богдана Хмельницкого , Адлерский район</t>
  </si>
  <si>
    <t>335657</t>
  </si>
  <si>
    <t>пер. Богдана Хмельницкого, Адлерский район</t>
  </si>
  <si>
    <t>336077</t>
  </si>
  <si>
    <t>ул. Вегетарианская, Адлерский район</t>
  </si>
  <si>
    <t>336078</t>
  </si>
  <si>
    <t>ул. Верхнеизвестинская, Адлерский район</t>
  </si>
  <si>
    <t>336079</t>
  </si>
  <si>
    <t>ул. Веселая, Адлерский район</t>
  </si>
  <si>
    <t>336080</t>
  </si>
  <si>
    <t>ул. Взлетная, Адлерский район</t>
  </si>
  <si>
    <t>336259</t>
  </si>
  <si>
    <t>ул. Воронежская, Адлерский район</t>
  </si>
  <si>
    <t>354482</t>
  </si>
  <si>
    <t>ул. Витебская, Адлерский район</t>
  </si>
  <si>
    <t>336263</t>
  </si>
  <si>
    <t>ул. Гастелло, Адлерский район</t>
  </si>
  <si>
    <t>336083</t>
  </si>
  <si>
    <t>ул. Гвардейская, Адлерский район</t>
  </si>
  <si>
    <t>336084</t>
  </si>
  <si>
    <t>ул. Герцена, Адлерский район</t>
  </si>
  <si>
    <t>336085</t>
  </si>
  <si>
    <t>ул. Гиацинтовая, Адлерский район</t>
  </si>
  <si>
    <t>336086</t>
  </si>
  <si>
    <t>ул. Гоголя, Адлерский район</t>
  </si>
  <si>
    <t>336087</t>
  </si>
  <si>
    <t>ул. Голубая, Адлерский район</t>
  </si>
  <si>
    <t>336088</t>
  </si>
  <si>
    <t>ул. Голубые Дали, Адлерский район</t>
  </si>
  <si>
    <t>336089</t>
  </si>
  <si>
    <t>ул. Гудаутская, Адлерский район</t>
  </si>
  <si>
    <t>ул. Дачная, Адлерский район</t>
  </si>
  <si>
    <t>336091</t>
  </si>
  <si>
    <t>ул. Демократическая, Адлерский район</t>
  </si>
  <si>
    <t>335659</t>
  </si>
  <si>
    <t>пер. Демократический, Адлерский район</t>
  </si>
  <si>
    <t>336444</t>
  </si>
  <si>
    <t>ул. Дзержинского, Адлерский район</t>
  </si>
  <si>
    <t>пер. Донецкий, Адлерский район</t>
  </si>
  <si>
    <t>ул. Добрых Надежд, Адлерский район</t>
  </si>
  <si>
    <t>335661</t>
  </si>
  <si>
    <t>ул. Ереванская, Адлерский район</t>
  </si>
  <si>
    <t>пер. Ереванский, Адлерский район</t>
  </si>
  <si>
    <t>336265</t>
  </si>
  <si>
    <t>ул. Жемчужная, Адлерский район</t>
  </si>
  <si>
    <t>335844</t>
  </si>
  <si>
    <t>пер. Ивовый, Адлерский район</t>
  </si>
  <si>
    <t>335845</t>
  </si>
  <si>
    <t>пер. Известинский, Адлерский район</t>
  </si>
  <si>
    <t>336110</t>
  </si>
  <si>
    <t>ул. Интернациональная, Адлерский район</t>
  </si>
  <si>
    <t>336111</t>
  </si>
  <si>
    <t>ул. Казачья, Адлерский район</t>
  </si>
  <si>
    <t>336266</t>
  </si>
  <si>
    <t>ул. Калинина, Адлерский район</t>
  </si>
  <si>
    <t>336267</t>
  </si>
  <si>
    <t>ул. Камелий, Адлерский район</t>
  </si>
  <si>
    <t>336268</t>
  </si>
  <si>
    <t>ул. Камышовая, Адлерский район</t>
  </si>
  <si>
    <t>336271</t>
  </si>
  <si>
    <t>ул. Киевская, Адлерский район</t>
  </si>
  <si>
    <t>336272</t>
  </si>
  <si>
    <t>ул. Кирова, Адлерский район</t>
  </si>
  <si>
    <t>336273</t>
  </si>
  <si>
    <t>ул. Кирпичная, Адлерский район</t>
  </si>
  <si>
    <t>ул. Кленовая, Адлерский район</t>
  </si>
  <si>
    <t>335846</t>
  </si>
  <si>
    <t>пер. Ключевой, Адлерский район</t>
  </si>
  <si>
    <t>336284</t>
  </si>
  <si>
    <t>ул. Короленко, Адлерский район</t>
  </si>
  <si>
    <t>ул. Котовского, Адлерский район</t>
  </si>
  <si>
    <t>336286</t>
  </si>
  <si>
    <t>ул. Крамского, Адлерский район</t>
  </si>
  <si>
    <t>336287</t>
  </si>
  <si>
    <t>ул. Красная Горка, Адлерский район</t>
  </si>
  <si>
    <t>336288</t>
  </si>
  <si>
    <t>ул. Краснопролетарская, Адлерский район</t>
  </si>
  <si>
    <t>336289</t>
  </si>
  <si>
    <t>ул. Крупской, Адлерский район</t>
  </si>
  <si>
    <t>335847</t>
  </si>
  <si>
    <t>пер. Кувшинок, Адлерский район</t>
  </si>
  <si>
    <t>336425</t>
  </si>
  <si>
    <t>ул. Куйбышева, Адлерский район</t>
  </si>
  <si>
    <t>ул. Кутаисская, Адлерский район</t>
  </si>
  <si>
    <t>336426</t>
  </si>
  <si>
    <t>ул. Кутузова, Адлерский район</t>
  </si>
  <si>
    <t>336427</t>
  </si>
  <si>
    <t>ул. Лазурная, Адлерский район</t>
  </si>
  <si>
    <t>336314</t>
  </si>
  <si>
    <t>ул. Лебединая, Адлерский район</t>
  </si>
  <si>
    <t>ул. Лескова, Адлерский район</t>
  </si>
  <si>
    <t>ул. Лесная, Адлерский район</t>
  </si>
  <si>
    <t>ул. Лилий, Адлерский район</t>
  </si>
  <si>
    <t>ул. Листопадная, Адлерский район</t>
  </si>
  <si>
    <t>354322</t>
  </si>
  <si>
    <t>ул. Липецкая, Адлерский район</t>
  </si>
  <si>
    <t>ул. Луговая, Адлерский район</t>
  </si>
  <si>
    <t>ул. Луначарского, Адлерский район</t>
  </si>
  <si>
    <t>ул. Магнолий, Адлерский район</t>
  </si>
  <si>
    <t>пер. Марсовый, Адлерский район</t>
  </si>
  <si>
    <t>ул. Медовая, Адлерский район</t>
  </si>
  <si>
    <t>346995</t>
  </si>
  <si>
    <t>ул. Менделеева, Адлерский район</t>
  </si>
  <si>
    <t>ул. Мзымтинская, Адлерский район</t>
  </si>
  <si>
    <t>346998</t>
  </si>
  <si>
    <t>ул. Мимоз, Адлерский район</t>
  </si>
  <si>
    <t>ул. Миндальная, Адлерский район</t>
  </si>
  <si>
    <t>335849</t>
  </si>
  <si>
    <t>пер. Миндальный, Адлерский район</t>
  </si>
  <si>
    <t>335850</t>
  </si>
  <si>
    <t>пер. Мира, Адлерский район</t>
  </si>
  <si>
    <t>347000</t>
  </si>
  <si>
    <t>ул. Молокова, Адлерский район</t>
  </si>
  <si>
    <t>347001</t>
  </si>
  <si>
    <t>ул. Набережная, Адлерский район</t>
  </si>
  <si>
    <t>347002</t>
  </si>
  <si>
    <t>ул. Нагорный тупик, Адлерский район</t>
  </si>
  <si>
    <t>346111</t>
  </si>
  <si>
    <t>ул. Надежды, Адлерский район</t>
  </si>
  <si>
    <t>347003</t>
  </si>
  <si>
    <t>ул. Народная, Адлерский район</t>
  </si>
  <si>
    <t>347104</t>
  </si>
  <si>
    <t>ул. Нижнеимеретинская, Адлерский район</t>
  </si>
  <si>
    <t>ул. Новогорная, Адлерский район</t>
  </si>
  <si>
    <t>345435</t>
  </si>
  <si>
    <t>ул. Орбитовская, Адлерский район</t>
  </si>
  <si>
    <t>пер. Ореховый тупик, Адлерский район</t>
  </si>
  <si>
    <t>ул. Орлиная, Адлерский район</t>
  </si>
  <si>
    <t>345437</t>
  </si>
  <si>
    <t>ул. Павлика Морозова, Адлерский район</t>
  </si>
  <si>
    <t>345438</t>
  </si>
  <si>
    <t>ул. Панфилова, Адлерский район</t>
  </si>
  <si>
    <t>ул. Пархоменко, Адлерский район</t>
  </si>
  <si>
    <t>345440</t>
  </si>
  <si>
    <t>ул. Перелетная, Адлерский район</t>
  </si>
  <si>
    <t>335865</t>
  </si>
  <si>
    <t>пер. Перепелиный, Адлерский район</t>
  </si>
  <si>
    <t>352422</t>
  </si>
  <si>
    <t>ул. Петрозаводская (с. Орел-Изумруд), Адлерский район</t>
  </si>
  <si>
    <t>335866</t>
  </si>
  <si>
    <t>пер. Пихтовый, Адлерский район</t>
  </si>
  <si>
    <t>345442</t>
  </si>
  <si>
    <t>ул. Полевая, Адлерский район</t>
  </si>
  <si>
    <t>347108</t>
  </si>
  <si>
    <t>ул. Попова, Адлерский район</t>
  </si>
  <si>
    <t>345575</t>
  </si>
  <si>
    <t>ул. Православная, Адлерский район</t>
  </si>
  <si>
    <t>ул. Прибрежная, Адлерский район</t>
  </si>
  <si>
    <t>335868</t>
  </si>
  <si>
    <t>пер.  Прибрежный, Адлерский район</t>
  </si>
  <si>
    <t>ул. Привокзальная, Адлерский район</t>
  </si>
  <si>
    <t>345667</t>
  </si>
  <si>
    <t>ул. Приграничная, Адлерский район</t>
  </si>
  <si>
    <t>ул. Приреченская, Адлерский район</t>
  </si>
  <si>
    <t>ул. Просвещения, Адлерский район</t>
  </si>
  <si>
    <t>ул. Пчеловодов, Адлерский район</t>
  </si>
  <si>
    <t>345670</t>
  </si>
  <si>
    <t>ул. Революции, Адлерский район</t>
  </si>
  <si>
    <t>335869</t>
  </si>
  <si>
    <t>пер. Революции, Адлерский район</t>
  </si>
  <si>
    <t>345672</t>
  </si>
  <si>
    <t>ул. Ромашек, Адлерский район</t>
  </si>
  <si>
    <t>ул. Ружейная, Адлерский район</t>
  </si>
  <si>
    <t>ул. Садовая, Адлерский район</t>
  </si>
  <si>
    <t>345726</t>
  </si>
  <si>
    <t>ул. Саратовская, Адлерский район</t>
  </si>
  <si>
    <t>335871</t>
  </si>
  <si>
    <t>пер. Саратовский, Адлерский район</t>
  </si>
  <si>
    <t>ул. Свердлова, Адлерский район</t>
  </si>
  <si>
    <t>ул. Соколиная, Адлерский район</t>
  </si>
  <si>
    <t>345731</t>
  </si>
  <si>
    <t>ул. Станиславского, Адлерский район</t>
  </si>
  <si>
    <t>345732</t>
  </si>
  <si>
    <t>ул. Староклубная, Адлерский район</t>
  </si>
  <si>
    <t>345733</t>
  </si>
  <si>
    <t>ул. Старонасыпная, Адлерский район</t>
  </si>
  <si>
    <t>345844</t>
  </si>
  <si>
    <t>ул. Староохотничья, Адлерский район</t>
  </si>
  <si>
    <t>ул. Старошкольная, Адлерский район</t>
  </si>
  <si>
    <t>ул. Субтропическая, Адлерский район</t>
  </si>
  <si>
    <t>ул. Суздальская, Адлерский район</t>
  </si>
  <si>
    <t>пер. Тверской, Адлерский район</t>
  </si>
  <si>
    <t>пер. Тихий, Адлерский район</t>
  </si>
  <si>
    <t>ул. Тополиная, Адлерский район</t>
  </si>
  <si>
    <t>345865</t>
  </si>
  <si>
    <t>ул. Тростниковая, Адлерский район</t>
  </si>
  <si>
    <t>ул. Тюльпанов, Адлерский район</t>
  </si>
  <si>
    <t>ул. Удачи, Адлерский район</t>
  </si>
  <si>
    <t>345869</t>
  </si>
  <si>
    <t>ул. Ульянова, Адлерский район</t>
  </si>
  <si>
    <t>345870</t>
  </si>
  <si>
    <t>ул. Урицкого, Адлерский район</t>
  </si>
  <si>
    <t>345878</t>
  </si>
  <si>
    <t>ул. Фабричная, Адлерский район</t>
  </si>
  <si>
    <t>335873</t>
  </si>
  <si>
    <t>пер. Фабричный, Адлерский район</t>
  </si>
  <si>
    <t>335874</t>
  </si>
  <si>
    <t>пер. Фермерский, Адлерский район</t>
  </si>
  <si>
    <t>345880</t>
  </si>
  <si>
    <t>ул. Фиалок, Адлерский район</t>
  </si>
  <si>
    <t>345881</t>
  </si>
  <si>
    <t>ул. Фрунзе, Адлерский район</t>
  </si>
  <si>
    <t>345882</t>
  </si>
  <si>
    <t>ул. Хадыженская, Адлерский район</t>
  </si>
  <si>
    <t>345987</t>
  </si>
  <si>
    <t>ул. Хостинская, Адлерский район</t>
  </si>
  <si>
    <t>пер. Хостинский, Адлерский район</t>
  </si>
  <si>
    <t>ул. Хуторская, Адлерский район</t>
  </si>
  <si>
    <t>345990</t>
  </si>
  <si>
    <t>ул. Цветочная, Адлерский район</t>
  </si>
  <si>
    <t>345991</t>
  </si>
  <si>
    <t>ул. Цимлянская, Адлерский район</t>
  </si>
  <si>
    <t>ул. Цитрусовая, Адлерский район</t>
  </si>
  <si>
    <t>345998</t>
  </si>
  <si>
    <t>ул. Черниговская, Адлерский район</t>
  </si>
  <si>
    <t>345999</t>
  </si>
  <si>
    <t>ул. Чернышевского, Адлерский район</t>
  </si>
  <si>
    <t>346000</t>
  </si>
  <si>
    <t>ул. Чкалова, Адлерский район</t>
  </si>
  <si>
    <t>335892</t>
  </si>
  <si>
    <t>пер. Чкалова, Адлерский район</t>
  </si>
  <si>
    <t>354288</t>
  </si>
  <si>
    <t>ул. Школьная с. Красная Воля, Адлерский район</t>
  </si>
  <si>
    <t>346005</t>
  </si>
  <si>
    <t>ул. Щорса, Адлерский район</t>
  </si>
  <si>
    <t>346100</t>
  </si>
  <si>
    <t>ул. Энгельса, Адлерский район</t>
  </si>
  <si>
    <t>346101</t>
  </si>
  <si>
    <t>ул. Энергетиков, Адлерский район</t>
  </si>
  <si>
    <t>346102</t>
  </si>
  <si>
    <t>ул. Эпроновская, Адлерский район</t>
  </si>
  <si>
    <t>346017</t>
  </si>
  <si>
    <t>ул. Южных Культур, Адлерский район</t>
  </si>
  <si>
    <t>354133</t>
  </si>
  <si>
    <t>ул. Пещеры (с. Воронцовка), Адлерский район</t>
  </si>
  <si>
    <t>ул. Виноградная (с. Красная Воля), Адлерский район</t>
  </si>
  <si>
    <t>ул. Лесная (с. Красная Воля), Адлерский район</t>
  </si>
  <si>
    <t>354283</t>
  </si>
  <si>
    <t>ул. Нижняя (с. Красная Воля), Адлерский район</t>
  </si>
  <si>
    <t>354286</t>
  </si>
  <si>
    <t>ул. Садовая (с. Красная Воля), Адлерский район</t>
  </si>
  <si>
    <t>354287</t>
  </si>
  <si>
    <t>ул. Солнечная (с. Красная Воля), Адлерский район</t>
  </si>
  <si>
    <t>354153</t>
  </si>
  <si>
    <t>ул. Алычовая (с. Красная Воля), Адлерский район</t>
  </si>
  <si>
    <t>пер. Садовый (с. Красная Воля), Адлерский район</t>
  </si>
  <si>
    <t>ул. Пещерная (с. Красная Воля), Адлерский район</t>
  </si>
  <si>
    <t>ул. Школьная (с. Калиновое озеро), Адлерский район</t>
  </si>
  <si>
    <t>ул. Котельная (с. Калиновое озеро), Адлерский район</t>
  </si>
  <si>
    <t>ул. Харьковская (с. Калиновое озеро), Адлерский район</t>
  </si>
  <si>
    <t>ул. Хуторская (с. Калиновое озеро), Адлерский район</t>
  </si>
  <si>
    <t>354273</t>
  </si>
  <si>
    <t>ул. Центральная  (с. Калиновое озеро), Адлерский район</t>
  </si>
  <si>
    <t>354148</t>
  </si>
  <si>
    <t>ул. Жилищная (с. Калиновое озеро), Адлерский район</t>
  </si>
  <si>
    <t>ул. Солнечная (с. Калиновое озеро), Адлерский район</t>
  </si>
  <si>
    <t>354140</t>
  </si>
  <si>
    <t>ул. Батурина (с. Илларионовка), Адлерский район</t>
  </si>
  <si>
    <t>354143</t>
  </si>
  <si>
    <t>ул. Рабочая (с. Илларионовка), Адлерский район</t>
  </si>
  <si>
    <t>ул. Чайная (с. Вардане -Верино), Адлерский район</t>
  </si>
  <si>
    <t>354122</t>
  </si>
  <si>
    <t>ул.  Мостовая (с. Верхнениколаевское), Адлерский район</t>
  </si>
  <si>
    <t>354120</t>
  </si>
  <si>
    <t>ул. Кузнечная (с. Верхнениколаевское), Адлерский район</t>
  </si>
  <si>
    <t>ул. Заречная (с. Верхнениколаевское), Адлерский район</t>
  </si>
  <si>
    <t>354152</t>
  </si>
  <si>
    <t>ул. Шаумяна (с. Хлебороб), Адлерский район</t>
  </si>
  <si>
    <t>ул. Пробковая (п. Дубравный), Адлерский район</t>
  </si>
  <si>
    <t>354276</t>
  </si>
  <si>
    <t>ул. Мичурина (с. Каштаны), Адлерский район</t>
  </si>
  <si>
    <t>ул. Михайловская (с. Каштаны), Адлерский район</t>
  </si>
  <si>
    <t>ул. Совхозная (с. Каштаны), Адлерский район</t>
  </si>
  <si>
    <t>ул. Пашковская (с. Каштаны), Адлерский район</t>
  </si>
  <si>
    <t>ул. Партизанская (с. Монастырь), Адлерский район</t>
  </si>
  <si>
    <t>354295</t>
  </si>
  <si>
    <t>ул. Батайская (с. Галицино), Адлерский район</t>
  </si>
  <si>
    <t>ул. Тбилисская (с. Галицино), Адлерский район</t>
  </si>
  <si>
    <t>354319</t>
  </si>
  <si>
    <t>ул. Краснофлотская (с. Казачий Брод), Адлерский район</t>
  </si>
  <si>
    <t>ул. Камская (с. Казачий Брод), Адлерский район</t>
  </si>
  <si>
    <t>ул. Добровольская (с. Высокое)</t>
  </si>
  <si>
    <t>ул. Лесная (с. Высокое)</t>
  </si>
  <si>
    <t>ул. Новгородская (с. Высокое)</t>
  </si>
  <si>
    <t>ул. Геленджикская (с. Высокое)</t>
  </si>
  <si>
    <t>354306</t>
  </si>
  <si>
    <t>ул. Ивановская (с. Высокое), Адлерский район</t>
  </si>
  <si>
    <t>354300</t>
  </si>
  <si>
    <t>пер. Шоссейный (с. Высокое), Адлерский район</t>
  </si>
  <si>
    <t>354299</t>
  </si>
  <si>
    <t>пер. Тельмана (с. Высокое), Адлерский район</t>
  </si>
  <si>
    <t>354315</t>
  </si>
  <si>
    <t>ул. Сергиевская (с. Высокое), Адлерский район</t>
  </si>
  <si>
    <t>354317</t>
  </si>
  <si>
    <t>ул. Туманяна (с. Высокое), Адлерский район</t>
  </si>
  <si>
    <t>354312</t>
  </si>
  <si>
    <t>ул. Некрасова (с. Высокое), Адлерский район</t>
  </si>
  <si>
    <t>354305</t>
  </si>
  <si>
    <t>ул. Зеленая (с. Высокое), Адлерский район</t>
  </si>
  <si>
    <t>ул. Мурманская (с. Высокое), Адлерский район</t>
  </si>
  <si>
    <t>ул. 26 Бакинских Комиссаров (с. Молдовка), Адлерский район</t>
  </si>
  <si>
    <t>354294</t>
  </si>
  <si>
    <t xml:space="preserve">ул. Тимашевская (с. Молдовка), Адлерский район  </t>
  </si>
  <si>
    <t>354293</t>
  </si>
  <si>
    <t>ул. Темрюкская (с. Молдовка), Адлерский район</t>
  </si>
  <si>
    <t>354291</t>
  </si>
  <si>
    <t>ул. Днестровская (с. Молдовка), Адлерский район</t>
  </si>
  <si>
    <t>354292</t>
  </si>
  <si>
    <t>ул. Мясникяна (с. Молдовка), Адлерский район</t>
  </si>
  <si>
    <t>336283</t>
  </si>
  <si>
    <t>ул. Колхозная (с. Молдовка), Адлерский район</t>
  </si>
  <si>
    <t>336281</t>
  </si>
  <si>
    <t>ул. Кишиневская (с. Молдовка), Адлерский район</t>
  </si>
  <si>
    <t>ул. Ленина  (с. Молдовка), Адлерский район</t>
  </si>
  <si>
    <t>ул. Ленинаканская (с. Молдовка), Адлерский район</t>
  </si>
  <si>
    <t>346003</t>
  </si>
  <si>
    <t>ул. Щербиновская (с. Молдовка), Адлерский район</t>
  </si>
  <si>
    <t>пер. Аэровокзальный (с. Молдовка), Адлерский район</t>
  </si>
  <si>
    <t>ул. 10 лет Октября (с. Орел-Изумруд), Адлерский район</t>
  </si>
  <si>
    <t>354435</t>
  </si>
  <si>
    <t>ул. Банановая (с. Орел-Изумруд), Адлерский район</t>
  </si>
  <si>
    <t>354440</t>
  </si>
  <si>
    <t>ул.  Славинская (с. Орел-Изумруд), Адлерский район</t>
  </si>
  <si>
    <t>354441</t>
  </si>
  <si>
    <t>ул. Холмская (с. Орел-Изумруд), Адлерский район</t>
  </si>
  <si>
    <t>ул. Малиновая (с. Орел-Изумруд), Адлерский район</t>
  </si>
  <si>
    <t>1055344</t>
  </si>
  <si>
    <t>ул. Лазурная Долина (с. Орел-Изумруд), Адлерский район</t>
  </si>
  <si>
    <t>353017</t>
  </si>
  <si>
    <t>ул. Защитников Кавказа (п. Красная Поляна), Адлерский район</t>
  </si>
  <si>
    <t>352753</t>
  </si>
  <si>
    <t>пер. Аибгинский (п. Красная Поляна), Адлерский район</t>
  </si>
  <si>
    <t>пер. Мельничный ручей (п. Красная Поляна), Адлерский район</t>
  </si>
  <si>
    <t>ул. Мельничная (п. Красная Поляна), Адлерский район</t>
  </si>
  <si>
    <t>352758</t>
  </si>
  <si>
    <t>пер. Ореховый (п. Красная Поляна), Адлерский район</t>
  </si>
  <si>
    <t>353020</t>
  </si>
  <si>
    <t>ул. Мичурина (п. Красная Поляна), Адлерский район</t>
  </si>
  <si>
    <t>352767</t>
  </si>
  <si>
    <t>ул. Вознесенская (п. Красная Поляна), Адлерский район</t>
  </si>
  <si>
    <t>354924</t>
  </si>
  <si>
    <t>ул. Турчинского (п. Красная Поляна), Адлерский район</t>
  </si>
  <si>
    <t>ул. Волоколамская (п. Красная Поляна), Адлерский район</t>
  </si>
  <si>
    <t>354759</t>
  </si>
  <si>
    <t>ул. Пчеловодов (п. Красная Поляна), Адлерский район</t>
  </si>
  <si>
    <t>354762</t>
  </si>
  <si>
    <t>ул. Ставропольская (п. Красная Поляна), Адлерский район</t>
  </si>
  <si>
    <t>352755</t>
  </si>
  <si>
    <t>пер. Комсомольский (п. Красная Поляна), Адлерский район</t>
  </si>
  <si>
    <t>352763</t>
  </si>
  <si>
    <t>ул. Аишхо (п. Красная Поляна), Адлерский район</t>
  </si>
  <si>
    <t>352769</t>
  </si>
  <si>
    <t>ул. Гидростроителей (п. Красная Поляна), Адлерский район</t>
  </si>
  <si>
    <t>352757</t>
  </si>
  <si>
    <t>пер. Октябрьский (п. Красная Поляна), Адлерский район</t>
  </si>
  <si>
    <t>354923</t>
  </si>
  <si>
    <t>ул. Трудовой Славы (п. Красная Поляна), Адлерский район</t>
  </si>
  <si>
    <t>352773</t>
  </si>
  <si>
    <t>ул. Заповедная (п. Красная Поляна), Адлерский район</t>
  </si>
  <si>
    <t>352761</t>
  </si>
  <si>
    <t>пер. Сливовый (п. Красная Поляна), Адлерский район</t>
  </si>
  <si>
    <t>352754</t>
  </si>
  <si>
    <t>пер. Благодарный (п. Красная Поляна), Адлерский район</t>
  </si>
  <si>
    <t>354760</t>
  </si>
  <si>
    <t xml:space="preserve"> ул. Первомайский тупик (п. Красная Поляна), Адлерский район</t>
  </si>
  <si>
    <t>352764</t>
  </si>
  <si>
    <t>ул. Ачишховская (п. Красная Поляна), Адлерский район</t>
  </si>
  <si>
    <t>пер. Ачишховский (п. Красная Поляна), Адлерский район</t>
  </si>
  <si>
    <t>ул. Вологодская (с. Нижняя Шиловка), Адлерский район</t>
  </si>
  <si>
    <t>ул. Нагуляна (с. Нижняя Шиловка), Адлерский район</t>
  </si>
  <si>
    <t>ул. Комарова (с. Нижняя Шиловка), Адлерский район</t>
  </si>
  <si>
    <t>352522</t>
  </si>
  <si>
    <t>ул. Шиловская (с. Нижняя Шиловка), Адлерский район</t>
  </si>
  <si>
    <t>352512</t>
  </si>
  <si>
    <t>352513</t>
  </si>
  <si>
    <t>ул. Налбандяна (с. Нижняя Шиловка, Адлерский район</t>
  </si>
  <si>
    <t>352523</t>
  </si>
  <si>
    <t>ул. Ярославская (с. Нижняя Шиловка), Адлерский район</t>
  </si>
  <si>
    <t>352509</t>
  </si>
  <si>
    <t>ул. Лавровая (с. Нижняя Шиловка), Адлерский район</t>
  </si>
  <si>
    <t>352521</t>
  </si>
  <si>
    <t>ул. Спутник (с. Нижняя Шиловка), Адлерский район</t>
  </si>
  <si>
    <t>352519</t>
  </si>
  <si>
    <t xml:space="preserve"> ул. Северская (с. Нижняя Шиловка), Адлерский район</t>
  </si>
  <si>
    <t>352507</t>
  </si>
  <si>
    <t>пер. Сормовский (с. Нижняя Шиловка), Адлерский район</t>
  </si>
  <si>
    <t>352528</t>
  </si>
  <si>
    <t>пер. Мира (с. Веселое), Адлерский район</t>
  </si>
  <si>
    <t>352536</t>
  </si>
  <si>
    <t>ул. Мира (с. Веселое), Адлерский район</t>
  </si>
  <si>
    <t>352524</t>
  </si>
  <si>
    <t>пер. Васильковый (с. Веселое), Адлерский район</t>
  </si>
  <si>
    <t>352539</t>
  </si>
  <si>
    <t>ул. Пограничная (с. Веселое), Адлерский район</t>
  </si>
  <si>
    <t>352537</t>
  </si>
  <si>
    <t>ул. Ереванская (с. Веселое), Адлерский район</t>
  </si>
  <si>
    <t>352541</t>
  </si>
  <si>
    <t>ул. Ученическая (с. Веселое), Адлерский район</t>
  </si>
  <si>
    <t>ул. Школьная (с. Веселое), Адлерский район</t>
  </si>
  <si>
    <t>пер. Тепличный (с. Веселое), Адлерский район</t>
  </si>
  <si>
    <t>пер. Водяной (с. Веселое), Адлерский район</t>
  </si>
  <si>
    <t>пер. Коломенский (с. Веселое), Адлерский район</t>
  </si>
  <si>
    <t>ул. Староминская (с. Веселое), Адлерский район</t>
  </si>
  <si>
    <t>ул. Гусаровская (с. Веселое), Адлерский район</t>
  </si>
  <si>
    <t>ул. Е.К. Гараняна (с. Веселое), Адлерский район</t>
  </si>
  <si>
    <t>ул. Петропавловская (с. Веселое), Адлерский район</t>
  </si>
  <si>
    <t>ул. Блинова (с. Верхневеселое), Адлерский район</t>
  </si>
  <si>
    <t>пер. Блинова (с. Верхневеселое), Адлерский район</t>
  </si>
  <si>
    <t>354466</t>
  </si>
  <si>
    <t>ул. Челябинская (с. Верхне-Веселое), Адлерский район</t>
  </si>
  <si>
    <t>ул. Черновицкая (с. Верхне-Веселое), Адлерский район</t>
  </si>
  <si>
    <t>ул.  Коммунаров (с. Верхне-Веселое), Адлерский район</t>
  </si>
  <si>
    <t>354463</t>
  </si>
  <si>
    <t>ул. Ворошиловградская (с. Верхне-Веселое), Адлерский район</t>
  </si>
  <si>
    <t>ул.  Подольская  (с. Черешня), Адлерский район</t>
  </si>
  <si>
    <t>ул.  Восход  (с. Черешня), Адлерский район</t>
  </si>
  <si>
    <t>ул.  Пермская  (с. Черешня), Адлерский район</t>
  </si>
  <si>
    <t>ул.  Терновая  (с. Черешня), Адлерский район</t>
  </si>
  <si>
    <t>ул.  Выселковская  (с. Черешня), Адлерский район</t>
  </si>
  <si>
    <t>ул.  Куликовская  (с. Черешня), Адлерский район</t>
  </si>
  <si>
    <t>ул.  Мзымтинская  (с. Черешня), Адлерский район</t>
  </si>
  <si>
    <t>ул.  Ильинская  (с. Ахштырь), Адлерский район</t>
  </si>
  <si>
    <t>352742</t>
  </si>
  <si>
    <t>ул.  Дагестанская  (с. Черешня), Адлерский район</t>
  </si>
  <si>
    <t>352743</t>
  </si>
  <si>
    <t>ул. Заря  (с. Черешня), Адлерский район</t>
  </si>
  <si>
    <t>352545</t>
  </si>
  <si>
    <t>ул.  Афонская  (с. Черешня), Адлерский район</t>
  </si>
  <si>
    <t>354459</t>
  </si>
  <si>
    <t>ул. Кропоткинская (с. Ахштырь), Адлерский район</t>
  </si>
  <si>
    <t>ул. Ахштырская (с. Ахштырь), Адлерский район</t>
  </si>
  <si>
    <t>ул. Форелевая (с. Ахштырь), Адлерский район</t>
  </si>
  <si>
    <t>пер. Форелевый (с. Ахштырь), Адлерский район</t>
  </si>
  <si>
    <t>пер. Садовый (с. Ахштырь), Адлерский район</t>
  </si>
  <si>
    <t>335649</t>
  </si>
  <si>
    <t>пер. Березовый, Адлерский район</t>
  </si>
  <si>
    <t>ул. Лесоводов, пгт. Красная Поляна, Адлерский район</t>
  </si>
  <si>
    <t>354960</t>
  </si>
  <si>
    <t xml:space="preserve"> ул. Дубравная,с. Эстосадок, Адлерский район</t>
  </si>
  <si>
    <t>355155</t>
  </si>
  <si>
    <t>ул. Омеловая,с. Эстосадок, Адлерский район</t>
  </si>
  <si>
    <t>354955</t>
  </si>
  <si>
    <t>ул. Березовая,с. Эстосадок, Адлерский район</t>
  </si>
  <si>
    <t>354940</t>
  </si>
  <si>
    <t>пер. Грибной,с. Эстосадок, Адлерский район</t>
  </si>
  <si>
    <t>354939</t>
  </si>
  <si>
    <t>пер. Акаций,с. Эстосадок, Адлерский район</t>
  </si>
  <si>
    <t>354941</t>
  </si>
  <si>
    <t>пер. Лунный,с. Эстосадок, Адлерский район</t>
  </si>
  <si>
    <t>354942</t>
  </si>
  <si>
    <t>пер. Лыжный,с. Эстосадок, Адлерский район</t>
  </si>
  <si>
    <t>354943</t>
  </si>
  <si>
    <t>пер. Радужный,с. Эстосадок, Адлерский район</t>
  </si>
  <si>
    <t>355153</t>
  </si>
  <si>
    <t>ул. Листопадная,с. Эстосадок, Адлерский район</t>
  </si>
  <si>
    <t>355156</t>
  </si>
  <si>
    <t>ул. Переселенческая,с. Эстосадок, Адлерский район</t>
  </si>
  <si>
    <t>354938</t>
  </si>
  <si>
    <t>пер. Автомобильный,с. Эстосадок, Адлерский район</t>
  </si>
  <si>
    <t>354956</t>
  </si>
  <si>
    <t>ул. Гаражная,с. Эстосадок, Адлерский район</t>
  </si>
  <si>
    <t>ул. Эстонская (не совпадающая с федеральной трассой),с. Эстосадок, Адлерский район</t>
  </si>
  <si>
    <t>354930</t>
  </si>
  <si>
    <t xml:space="preserve"> ул. Песочная, с. Кепша, Адлерский район</t>
  </si>
  <si>
    <t>354928</t>
  </si>
  <si>
    <t>ул. Нарзанная, с. Чвижепсе, Адлерский район</t>
  </si>
  <si>
    <t>353021</t>
  </si>
  <si>
    <t>ул. Озерная, пгт Красная Поляна, Адлерский район</t>
  </si>
  <si>
    <t>354925</t>
  </si>
  <si>
    <t>ул. Турбинная, пгт Красная Поляна, Адлерский район</t>
  </si>
  <si>
    <t>354761</t>
  </si>
  <si>
    <t>ул. Светлая, пгт Красная Поляна, Адлерский район</t>
  </si>
  <si>
    <t>354927</t>
  </si>
  <si>
    <t>ул. Черничная, пгт Красная Поляна, Адлерский район</t>
  </si>
  <si>
    <t>353018</t>
  </si>
  <si>
    <t>ул. Калиновая, пгт Красная Поляна, Адлерский район</t>
  </si>
  <si>
    <t>352765</t>
  </si>
  <si>
    <t>ул. Береговая, пгт Красная Поляна, Адлерский район</t>
  </si>
  <si>
    <t>352762</t>
  </si>
  <si>
    <t>пер. Фундучный, пгт Красная Поляна, Адлерский район</t>
  </si>
  <si>
    <t>352759</t>
  </si>
  <si>
    <t>пер. Снежный, пгт Красная Поляна, Адлерский район</t>
  </si>
  <si>
    <t>352760</t>
  </si>
  <si>
    <t>пер. Грушевый, пгт Красная Поляна, Адлерский район</t>
  </si>
  <si>
    <t>ул. Дворцовая, пгт Красная Поляна, Адлерский район</t>
  </si>
  <si>
    <t>354926</t>
  </si>
  <si>
    <t>ул. Хмелевская, пгт Красная Поляна, Адлерский район</t>
  </si>
  <si>
    <t>854668</t>
  </si>
  <si>
    <t>ул. Дубравская, с. Бестужевское, Адлерский район</t>
  </si>
  <si>
    <t>ул. Пензенская, с. Бестужевское, Адлерский район</t>
  </si>
  <si>
    <t>348486</t>
  </si>
  <si>
    <t xml:space="preserve">ул. Айвазовского, пос. Лазаревское, Лазаревский район </t>
  </si>
  <si>
    <t xml:space="preserve">ул. Бирюзовая, пос. Лазаревское, Лазаревский район </t>
  </si>
  <si>
    <t>347004</t>
  </si>
  <si>
    <t xml:space="preserve">ул. Глинки, пос. Лазаревское, Лазаревский район </t>
  </si>
  <si>
    <t>347013</t>
  </si>
  <si>
    <t xml:space="preserve">ул. Добролюбова, пос. Лазаревское, Лазаревский район </t>
  </si>
  <si>
    <t>347012</t>
  </si>
  <si>
    <t xml:space="preserve">ул. Днепровская, пос. Лазаревское, Лазаревский район </t>
  </si>
  <si>
    <t xml:space="preserve">ул. Изумрудная, пос. Лазаревское, Лазаревский район </t>
  </si>
  <si>
    <t>345572</t>
  </si>
  <si>
    <t xml:space="preserve">ул. Ильича, пос. Лазаревское, Лазаревский район </t>
  </si>
  <si>
    <t>335741</t>
  </si>
  <si>
    <t xml:space="preserve">ул. Калараша, пос. Лазаревское, Лазаревский район </t>
  </si>
  <si>
    <t>346875</t>
  </si>
  <si>
    <t xml:space="preserve">ул. Белинского, пос. Лазаревское, Лазаревский район </t>
  </si>
  <si>
    <t>346223</t>
  </si>
  <si>
    <t xml:space="preserve">пер. Корабельный, пос. Лазаревское, Лазаревский район </t>
  </si>
  <si>
    <t>345679</t>
  </si>
  <si>
    <t xml:space="preserve">ул. Коммунистическая, пос. Лазаревское, Лазаревский район </t>
  </si>
  <si>
    <t xml:space="preserve">ул. Кольцевая, пос. Лазаревское, Лазаревский район </t>
  </si>
  <si>
    <t>345750</t>
  </si>
  <si>
    <t xml:space="preserve">ул. Маяковского, пос. Лазаревское, Лазаревский район </t>
  </si>
  <si>
    <t>345875</t>
  </si>
  <si>
    <t xml:space="preserve">ул. Моряков, пос. Лазаревское, Лазаревский район </t>
  </si>
  <si>
    <t>345873</t>
  </si>
  <si>
    <t xml:space="preserve">ул. Мирная, пос. Лазаревское, Лазаревский район </t>
  </si>
  <si>
    <t>345886</t>
  </si>
  <si>
    <t xml:space="preserve">ул. Новая, пос. Лазаревское, Лазаревский район </t>
  </si>
  <si>
    <t>346127</t>
  </si>
  <si>
    <t xml:space="preserve">ул. Седова, пос. Лазаревское, Лазаревский район </t>
  </si>
  <si>
    <t>345884</t>
  </si>
  <si>
    <t xml:space="preserve">ул. Нахимова, пос. Лазаревское, Лазаревский район </t>
  </si>
  <si>
    <t>345889</t>
  </si>
  <si>
    <t xml:space="preserve">ул. Октябрьская, пос. Лазаревское, Лазаревский район </t>
  </si>
  <si>
    <t xml:space="preserve">ул. Одоевского, пос. Лазаревское, Лазаревский район </t>
  </si>
  <si>
    <t>346021</t>
  </si>
  <si>
    <t xml:space="preserve">ул. Речная, пос. Лазаревское, Лазаревский район </t>
  </si>
  <si>
    <t>346006</t>
  </si>
  <si>
    <t xml:space="preserve">ул. Победы, пос. Лазаревское, Лазаревский район </t>
  </si>
  <si>
    <t>345892</t>
  </si>
  <si>
    <t xml:space="preserve">ул. Павлова, пос. Лазаревское, Лазаревский район </t>
  </si>
  <si>
    <t>345994</t>
  </si>
  <si>
    <t xml:space="preserve">ул. Партизанская, пос. Лазаревское, Лазаревский район </t>
  </si>
  <si>
    <t>346013</t>
  </si>
  <si>
    <t xml:space="preserve">ул. Пролетарская, пос. Лазаревское, Лазаревский район </t>
  </si>
  <si>
    <t>346015</t>
  </si>
  <si>
    <t xml:space="preserve">ул. Пугачева, пос. Лазаревское, Лазаревский район </t>
  </si>
  <si>
    <t>346237</t>
  </si>
  <si>
    <t xml:space="preserve">пер. Почтовый, пос. Лазаревское, Лазаревский район </t>
  </si>
  <si>
    <t>346022</t>
  </si>
  <si>
    <t xml:space="preserve">ул. Родниковая, пос. Лазаревское, Лазаревский район </t>
  </si>
  <si>
    <t xml:space="preserve">ул. Рылеева , пос. Лазаревское, Лазаревский район </t>
  </si>
  <si>
    <t>346136</t>
  </si>
  <si>
    <t xml:space="preserve">ул. Социалистическая, пос. Лазаревское, Лазаревский район </t>
  </si>
  <si>
    <t>346138</t>
  </si>
  <si>
    <t xml:space="preserve">ул. Спортивная, пос. Лазаревское, Лазаревский район </t>
  </si>
  <si>
    <t>346196</t>
  </si>
  <si>
    <t xml:space="preserve">ул. Сочинское шоссе, пос. Лазаревское, Лазаревский район </t>
  </si>
  <si>
    <t>346209</t>
  </si>
  <si>
    <t xml:space="preserve">ул. Суворова, пос. Лазаревское, Лазаревский район </t>
  </si>
  <si>
    <t xml:space="preserve">ул. Сосновая, пос. Лазаревское, Лазаревский район </t>
  </si>
  <si>
    <t xml:space="preserve">ул. Толстого, пос. Лазаревское, Лазаревский район </t>
  </si>
  <si>
    <t>346351</t>
  </si>
  <si>
    <t xml:space="preserve">ул. Ушакова, пос. Лазаревское, Лазаревский район </t>
  </si>
  <si>
    <t>346354</t>
  </si>
  <si>
    <t>ул. Хвойная, пос. Лазаревское, Лазаревский район</t>
  </si>
  <si>
    <t>346357</t>
  </si>
  <si>
    <t xml:space="preserve">ул. Циолковского, пос. Лазаревское, Лазаревский район </t>
  </si>
  <si>
    <t>346472</t>
  </si>
  <si>
    <t xml:space="preserve">ул. Шевченко, пос. Лазаревское, Лазаревский район </t>
  </si>
  <si>
    <t>346373</t>
  </si>
  <si>
    <t xml:space="preserve">ул. Энтузиастов, пос. Лазаревское, Лазаревский район </t>
  </si>
  <si>
    <t>346488</t>
  </si>
  <si>
    <t xml:space="preserve">ул. Янтарная, пос. Лазаревское, Лазаревский район </t>
  </si>
  <si>
    <t>347006</t>
  </si>
  <si>
    <t xml:space="preserve">ул. Говорова, пос. Лазаревское, Лазаревский район </t>
  </si>
  <si>
    <t>346232</t>
  </si>
  <si>
    <t xml:space="preserve">пер. Павлова, пос. Лазаревское, Лазаревский район </t>
  </si>
  <si>
    <t>345677</t>
  </si>
  <si>
    <t xml:space="preserve">ул. Коммунальников, пос. Лазаревское, Лазаревский район </t>
  </si>
  <si>
    <t>346019</t>
  </si>
  <si>
    <t>ул. Репина (пос. Аше), Лазаревский район</t>
  </si>
  <si>
    <t>347007</t>
  </si>
  <si>
    <t>ул. Гористая (пос. Аше), Лазаревский район</t>
  </si>
  <si>
    <t>346130</t>
  </si>
  <si>
    <t>ул. Сиреневая (пос. Аше), Лазаревский район</t>
  </si>
  <si>
    <t>ул. Хризантем (пос. Аше), Лазаревский район</t>
  </si>
  <si>
    <t>ул. Юности (пос. Аше), Лазаревский район</t>
  </si>
  <si>
    <t>345446</t>
  </si>
  <si>
    <t>ул. Дунайская (пос. Совет-Квадже), Лазаревский район</t>
  </si>
  <si>
    <t>346878</t>
  </si>
  <si>
    <t>ул. Бородина (пос. Совет-Квадже), Лазаревский район</t>
  </si>
  <si>
    <t>345895</t>
  </si>
  <si>
    <t>ул. Пляжная (пос. Совет-Квадже), Лазаревский район</t>
  </si>
  <si>
    <t>345567</t>
  </si>
  <si>
    <t>ул. Жасминная (пос. Совет-Квадже), Лазаревский район</t>
  </si>
  <si>
    <t>345683</t>
  </si>
  <si>
    <t>ул. Куприна (пос. Совет-Квадже), Лазаревский район</t>
  </si>
  <si>
    <t>346374</t>
  </si>
  <si>
    <t>ул. Юннатов (пос. Совет-Квадже), Лазаревский район</t>
  </si>
  <si>
    <t>345449</t>
  </si>
  <si>
    <t>ул. Есенина (пос. Совет-Квадже), Лазаревский район</t>
  </si>
  <si>
    <t>346018</t>
  </si>
  <si>
    <t>ул. Радищева (пос. Совет-Квадже), Лазаревский район</t>
  </si>
  <si>
    <t>346350</t>
  </si>
  <si>
    <t>пер. Высотный (пос. Вишневка), Лазаревский район</t>
  </si>
  <si>
    <t>346133</t>
  </si>
  <si>
    <t>ул. Соловьиная (пос. Вишневка), Лазаревский район</t>
  </si>
  <si>
    <t>346881</t>
  </si>
  <si>
    <t>ул. Ватутина (пос. Вишневка), Лазаревский район</t>
  </si>
  <si>
    <t>346211</t>
  </si>
  <si>
    <t>ул. Сусанина (пос. Макопсе), Лазаревский район</t>
  </si>
  <si>
    <t>ул. Греческая (пос. Макопсе), Лазаревский район</t>
  </si>
  <si>
    <t>345676</t>
  </si>
  <si>
    <t>ул. Кольцова (пос. Макопсе), Лазаревский район</t>
  </si>
  <si>
    <t>346119</t>
  </si>
  <si>
    <t>ул. Свободы (пос. Макопсе), Лазаревский район</t>
  </si>
  <si>
    <t>345743</t>
  </si>
  <si>
    <t>ул. Майская (пос. Макопсе), Лазаревский район</t>
  </si>
  <si>
    <t>346879</t>
  </si>
  <si>
    <t>ул. Братская (пос. Магри), Лазаревский район</t>
  </si>
  <si>
    <t>346230</t>
  </si>
  <si>
    <t>ул. Тихорецкая (пос. Солоники), Лазаревский район</t>
  </si>
  <si>
    <t>346134</t>
  </si>
  <si>
    <t>ул. Солоники, Лазаревский район</t>
  </si>
  <si>
    <t>352546</t>
  </si>
  <si>
    <t>ул. Ольховая (пос. Волконка), Лазаревский район</t>
  </si>
  <si>
    <t>345739</t>
  </si>
  <si>
    <t>ул. Магистральная (пос. Чемитоквадже), Лазаревский район</t>
  </si>
  <si>
    <t>346363</t>
  </si>
  <si>
    <t>пер. Центральный (пос. Головинка), Лазаревский район</t>
  </si>
  <si>
    <t>345735</t>
  </si>
  <si>
    <t>ул. Линейная (пос. Головинка), Лазаревский район</t>
  </si>
  <si>
    <t>346010</t>
  </si>
  <si>
    <t>ул. Правды (пос. Головинка), Лазаревский район</t>
  </si>
  <si>
    <t>346339</t>
  </si>
  <si>
    <t>ул. Торговая (пос. Головинка), Лазаревский район</t>
  </si>
  <si>
    <t>345751</t>
  </si>
  <si>
    <t>ул. Медицинская (пос. Головинка), Лазаревский район</t>
  </si>
  <si>
    <t>345678</t>
  </si>
  <si>
    <t>ул. Коммунаров (пос. Головинка), Лазаревский район</t>
  </si>
  <si>
    <t>пер. Штурманский (пос. Головинка), Лазаревский район</t>
  </si>
  <si>
    <t>346365</t>
  </si>
  <si>
    <t>пер. Широкий (пос. Головинка), Лазаревский район</t>
  </si>
  <si>
    <t>345448</t>
  </si>
  <si>
    <t>ул. Ейская (пос. Якорная Щель), Лазаревский район</t>
  </si>
  <si>
    <t>ул. Череповецкая (пос. Якорная Щель), Лазаревский район</t>
  </si>
  <si>
    <t>345747</t>
  </si>
  <si>
    <t>ул. Марата (пос. Якорная Щель), Лазаревский район</t>
  </si>
  <si>
    <t>346011</t>
  </si>
  <si>
    <t>ул. Придорожная (пос. Якорная Щель), Лазаревский район</t>
  </si>
  <si>
    <t>346487</t>
  </si>
  <si>
    <t>ул. Якорная (пос. Якорная Щель), Лазаревский район</t>
  </si>
  <si>
    <t>353709</t>
  </si>
  <si>
    <t>ул. Рязанская (пос. Детляжка), Лазаревский район</t>
  </si>
  <si>
    <t>346238</t>
  </si>
  <si>
    <t xml:space="preserve">пер. Львовский (пос. Вардане), Лазаревский район  </t>
  </si>
  <si>
    <t>345874</t>
  </si>
  <si>
    <t xml:space="preserve">ул. Молодежная (пос. Вардане), Лазаревский район  </t>
  </si>
  <si>
    <t>345871</t>
  </si>
  <si>
    <t>ул.  Минеральная (пос. Вардане)  , Лазаревский район</t>
  </si>
  <si>
    <t>346353</t>
  </si>
  <si>
    <t xml:space="preserve">ул. Фруктовая (пос. Вардане), Лазаревский район  </t>
  </si>
  <si>
    <t>347009</t>
  </si>
  <si>
    <t xml:space="preserve">ул. Грушевая (пос. Вардане) , Лазаревский район </t>
  </si>
  <si>
    <t>345872</t>
  </si>
  <si>
    <t>ул. Минина (пос. Н. Хобза), Лазаревский район</t>
  </si>
  <si>
    <t>346009</t>
  </si>
  <si>
    <t>ул. Пожарского (пос. Н. Хобза) , Лазаревский район</t>
  </si>
  <si>
    <t>345885</t>
  </si>
  <si>
    <t>ул. Нижнехобзинская ( пос. Н. Хобза), Лазаревский район</t>
  </si>
  <si>
    <t>346380</t>
  </si>
  <si>
    <t>пер. Магнитогорский (пос. Н. Хобза), Лазаревский район</t>
  </si>
  <si>
    <t>345740</t>
  </si>
  <si>
    <t>ул. Магнитогорская (пос. Н. Хобза), Лазаревский район</t>
  </si>
  <si>
    <t>348485</t>
  </si>
  <si>
    <t>ул. Азовская (пос. Лоо), Лазаревский район</t>
  </si>
  <si>
    <t>348487</t>
  </si>
  <si>
    <t>ул. Алтайская (пос. Лоо), Лазаревский район</t>
  </si>
  <si>
    <t>345887</t>
  </si>
  <si>
    <t>ул. Обходная (пос. Лоо), Лазаревский район</t>
  </si>
  <si>
    <t>346993</t>
  </si>
  <si>
    <t>ул. Весенняя (пос. Лоо), Лазаревский район</t>
  </si>
  <si>
    <t>ул. Таежная (пос. Лоо), Лазаревский район</t>
  </si>
  <si>
    <t>346120</t>
  </si>
  <si>
    <t>ул. Связная (пос. Лоо), Лазаревский район</t>
  </si>
  <si>
    <t>346376</t>
  </si>
  <si>
    <t>пер. Разина (пос. Лоо), Лазаревский район</t>
  </si>
  <si>
    <t>345568</t>
  </si>
  <si>
    <t>ул. Жигулевская (пос. Лоо), Лазаревский район</t>
  </si>
  <si>
    <t>346371</t>
  </si>
  <si>
    <t>пер. Дружбы (пос. Лоо), Лазаревский район</t>
  </si>
  <si>
    <t>345894</t>
  </si>
  <si>
    <t>ул. Плодовая (пос. Лоо), Лазаревский район</t>
  </si>
  <si>
    <t>345444</t>
  </si>
  <si>
    <t>ул. Дружбы (пос. Лоо), Лазаревский район</t>
  </si>
  <si>
    <t>ул. Прохладная (пос. Лоо), Лазаревский район</t>
  </si>
  <si>
    <t>348490</t>
  </si>
  <si>
    <t>ул. Армавирская (пос. Дагомыс), Лазаревский район</t>
  </si>
  <si>
    <t>348611</t>
  </si>
  <si>
    <t>ул. Балтийская (пос. Дагомыс), Лазаревский район</t>
  </si>
  <si>
    <t>346886</t>
  </si>
  <si>
    <t>ул. Гайдара (пос. Дагомыс), Лазаревский район</t>
  </si>
  <si>
    <t>345685</t>
  </si>
  <si>
    <t>ул. Ленинградская (пос. Дагомыс), Лазаревский район</t>
  </si>
  <si>
    <t>345686</t>
  </si>
  <si>
    <t>ул. Летняя (пос. Дагомыс), Лазаревский район</t>
  </si>
  <si>
    <t>346367</t>
  </si>
  <si>
    <t>пер. Мебельный (пос. Дагомыс), Лазаревский район</t>
  </si>
  <si>
    <t>346208</t>
  </si>
  <si>
    <t>ул. Старошоссейная (пос. Дагомыс), Лазаревский район</t>
  </si>
  <si>
    <t>346352</t>
  </si>
  <si>
    <t>ул. Фестивальная (пос. Дагомыс), Лазаревский район</t>
  </si>
  <si>
    <t>348492</t>
  </si>
  <si>
    <t>ул. Бабушкина (пос. Шаумяновка), Лазаревский район</t>
  </si>
  <si>
    <t>346358</t>
  </si>
  <si>
    <t>ул. Чавчавадзе (пос. Шаумяновка) , Лазаревский район</t>
  </si>
  <si>
    <t>346874</t>
  </si>
  <si>
    <t>ул. Батумское шоссе (пос. Дагомыс), Лазаревский район</t>
  </si>
  <si>
    <t>346366</t>
  </si>
  <si>
    <t>пер. Ленинградский (пос. Дагомыс), Лазаревский район</t>
  </si>
  <si>
    <t>ул. Туманяна (пос. Шаумяновка), Лазаревский район</t>
  </si>
  <si>
    <t>346137</t>
  </si>
  <si>
    <t>ул. Спандаряна (пос. Дагомыс), Лазаревский район</t>
  </si>
  <si>
    <t>346368</t>
  </si>
  <si>
    <t>пер. Тамбовский (пос. Дагомыс), Лазаревский район</t>
  </si>
  <si>
    <t>346877</t>
  </si>
  <si>
    <t>ул. Больничная (пос. Дагомыс), Лазаревский район</t>
  </si>
  <si>
    <t>345995</t>
  </si>
  <si>
    <t>ул. Перевальная (пос. Дагомыс), Лазаревский район</t>
  </si>
  <si>
    <t>346197</t>
  </si>
  <si>
    <t>ул. Союзная (пос. Дагомыс), Лазаревский район</t>
  </si>
  <si>
    <t>347011</t>
  </si>
  <si>
    <t>ул. Делегатская  (пос. Дагомыс), Лазаревский район</t>
  </si>
  <si>
    <t>346024</t>
  </si>
  <si>
    <t>ул. Рубиновая (пос. Дагомыс), Лазаревский район</t>
  </si>
  <si>
    <t>346473</t>
  </si>
  <si>
    <t>ул. Шишкина (пос. Дагомыс), Лазаревский район</t>
  </si>
  <si>
    <t>ул. Прозрачная (пос. Дагомыс), Лазаревский район</t>
  </si>
  <si>
    <t>345684</t>
  </si>
  <si>
    <t>ул. 72 км (пос. Дагомыс), Лазаревский район разные</t>
  </si>
  <si>
    <t>353893</t>
  </si>
  <si>
    <t>ул. Новошкольная (с. Сергей-Поле), Лазаревский район</t>
  </si>
  <si>
    <t>353889</t>
  </si>
  <si>
    <t>пер. Ани (с. Сергей-Поле), Лазаревский район</t>
  </si>
  <si>
    <t>пер. Отважный (с. Сергей-Поле), Лазаревский район</t>
  </si>
  <si>
    <t>пер. Славы (с. Сергей-Поле), Лазаревский район</t>
  </si>
  <si>
    <t>353828</t>
  </si>
  <si>
    <t>ул. Космическая (с. Волковка), Лазаревский район</t>
  </si>
  <si>
    <t>353827</t>
  </si>
  <si>
    <t>ул. Надежная (с. Волковка), Лазаревский район</t>
  </si>
  <si>
    <t>353875</t>
  </si>
  <si>
    <t>ул. Волковская (с. Волковка), Лазаревский район</t>
  </si>
  <si>
    <t>353831</t>
  </si>
  <si>
    <t>ул. Серебряная (с. Волковка), Лазаревский район</t>
  </si>
  <si>
    <t>348488</t>
  </si>
  <si>
    <t>ул. Алычевая (с. Волковка), Лазаревский район</t>
  </si>
  <si>
    <t>353830</t>
  </si>
  <si>
    <t>ул. Передовиков (с. Волковка), Лазаревский район</t>
  </si>
  <si>
    <t>353907</t>
  </si>
  <si>
    <t>ул. Ленкоранская (с. Барановка), Лазаревский район</t>
  </si>
  <si>
    <t>353973</t>
  </si>
  <si>
    <t>ул. Братьев Аракелян (с. Барановка), Лазаревский район</t>
  </si>
  <si>
    <t>ул. Черногорская (с. Барановка), Лазаревский район</t>
  </si>
  <si>
    <t>355139</t>
  </si>
  <si>
    <t>ул. Античная (с. Барановка), Лазаревский район</t>
  </si>
  <si>
    <t>353970</t>
  </si>
  <si>
    <t>ул. Армянская (с. Барановка), Лазаревский район</t>
  </si>
  <si>
    <t>353908</t>
  </si>
  <si>
    <t>пер. Мельничный (с. Барановка), Лазаревский район</t>
  </si>
  <si>
    <t>353972</t>
  </si>
  <si>
    <t>пер. Березовый (с. Барановка), Лазаревский район</t>
  </si>
  <si>
    <t>353974</t>
  </si>
  <si>
    <t>пер. Гвоздичный (с. Барановка), Лазаревский район</t>
  </si>
  <si>
    <t>пер. Цикламеновый (с. Барановка), Лазаревский район</t>
  </si>
  <si>
    <t>353981</t>
  </si>
  <si>
    <t>пер. Розовый (с. Барановка), Лазаревский район</t>
  </si>
  <si>
    <t>353821</t>
  </si>
  <si>
    <t>ул. Братьев Еремян  (с. Васильевка), Лазаревский район</t>
  </si>
  <si>
    <t>353822</t>
  </si>
  <si>
    <t>ул. Просторная (с. Васильевка) , Лазаревский район</t>
  </si>
  <si>
    <t>353823</t>
  </si>
  <si>
    <t>пер. Объездной (с. Васильевка), Лазаревский район</t>
  </si>
  <si>
    <t>353905</t>
  </si>
  <si>
    <t>ул. Липовая (с. Варваровка), Лазаревский район</t>
  </si>
  <si>
    <t>пер. Фельдшерский (с. Варваровка), Лазаревский район</t>
  </si>
  <si>
    <t>353885</t>
  </si>
  <si>
    <t>ул. Владимирская (с. Ордынка), Лазаревский район</t>
  </si>
  <si>
    <t>353992</t>
  </si>
  <si>
    <t>ул. Волковских партизан (с. 3-я Рота), Лазаревский район</t>
  </si>
  <si>
    <t>ул. Кленовая  (с. Альтмец (Нор-Луйс)) , Лазаревский район</t>
  </si>
  <si>
    <t>353887</t>
  </si>
  <si>
    <t>ул. Звездная  (с. Разбитый Котел), Лазаревский район</t>
  </si>
  <si>
    <t>353888</t>
  </si>
  <si>
    <t>пер. Крутой  (с. Разбитый Котел) , Лазаревский район</t>
  </si>
  <si>
    <t>353824</t>
  </si>
  <si>
    <t>ул. Образцовая (с. Уч-Дере), Лазаревский район</t>
  </si>
  <si>
    <t>353825</t>
  </si>
  <si>
    <t>пер. Утренний (с. Уч-Дере), Лазаревский район</t>
  </si>
  <si>
    <t>354476</t>
  </si>
  <si>
    <t>ул. Ровная (аул Тхагапш), Лазаревский район</t>
  </si>
  <si>
    <t>354475</t>
  </si>
  <si>
    <t>пер. Целебный (аул Тхагапш), Лазаревский район</t>
  </si>
  <si>
    <t>354474</t>
  </si>
  <si>
    <t>пер. Кристальный (аул Тхагапш), Лазаревский район</t>
  </si>
  <si>
    <t>354477</t>
  </si>
  <si>
    <t>ул. Черемуховая (аул Тхагапш), Лазаревский район</t>
  </si>
  <si>
    <t>354478</t>
  </si>
  <si>
    <t>ул. Артемовская (с. Марьино), Лазаревский район</t>
  </si>
  <si>
    <t>ул. Низовая (с. Марьино), Лазаревский район</t>
  </si>
  <si>
    <t>пер. Алексеевский (село Алексеевка), Лазаревский район</t>
  </si>
  <si>
    <t>354490</t>
  </si>
  <si>
    <t>пер. Спасский (село Алексеевка), Лазаревский район</t>
  </si>
  <si>
    <t>352749</t>
  </si>
  <si>
    <t>ул. Мира (с. Харциз 1), Лазаревский район</t>
  </si>
  <si>
    <t>354621</t>
  </si>
  <si>
    <t>ул. Ногинская ( с. Харциз 2), Лазаревский район</t>
  </si>
  <si>
    <t>354620</t>
  </si>
  <si>
    <t>ул. Белгородская ( с. Харциз 2), Лазаревский район</t>
  </si>
  <si>
    <t>354619</t>
  </si>
  <si>
    <t>пер. Октябрьский ( с. Харциз 2), Лазаревский район</t>
  </si>
  <si>
    <t>354749</t>
  </si>
  <si>
    <t>ул. Кошмана (с. Солохаул), Лазаревский район</t>
  </si>
  <si>
    <t>1055391</t>
  </si>
  <si>
    <t>ул. Бюроканская (с. Детляжка), Лазаревский район</t>
  </si>
  <si>
    <t>353708</t>
  </si>
  <si>
    <t>ул. Нижняя (с. Детляжка), Лазаревский район</t>
  </si>
  <si>
    <t>353706</t>
  </si>
  <si>
    <t>пер. Липовый (с. Детляжка), Лазаревский район</t>
  </si>
  <si>
    <t>пер. Бригадный (с. Детляжка), Лазаревский район</t>
  </si>
  <si>
    <t>353712</t>
  </si>
  <si>
    <t>пер. Бюроканский (с. Детляжка), Лазаревский район</t>
  </si>
  <si>
    <t>ул. Часовая (с. Детляжка), Лазаревский район</t>
  </si>
  <si>
    <t>354763</t>
  </si>
  <si>
    <t>ул. Араратская (с. Беранда), Лазаревский район</t>
  </si>
  <si>
    <t>354764</t>
  </si>
  <si>
    <t>ул. Виноградная (с. Беранда), Лазаревский район</t>
  </si>
  <si>
    <t>ул. Иджеванская (с. Беранда), Лазаревский район</t>
  </si>
  <si>
    <t>353890</t>
  </si>
  <si>
    <t>пер. Араратский (с. Сергей Поле), Лазаревский район</t>
  </si>
  <si>
    <t>ул. Солнечногорская (с. Сергей Поле), Лазаревский район</t>
  </si>
  <si>
    <t>354967</t>
  </si>
  <si>
    <t>ул. Арташатская (с. Якорная Щель), Лазаревский район</t>
  </si>
  <si>
    <t>пер. Арташатский (с. Якорная Щель), Лазаревский район</t>
  </si>
  <si>
    <t>355176</t>
  </si>
  <si>
    <t>ул. Камчатская   (с. Горное Лоо), Лазаревский район</t>
  </si>
  <si>
    <t>354977</t>
  </si>
  <si>
    <t>ул. Кузнечная   (с. Горное Лоо), Лазаревский район</t>
  </si>
  <si>
    <t>355177</t>
  </si>
  <si>
    <t xml:space="preserve"> ул. Лозовая (с. Горное Лоо), Лазаревский район</t>
  </si>
  <si>
    <t>ул. Магаданская  (с. Горное Лоо), Лазаревский район</t>
  </si>
  <si>
    <t>354975</t>
  </si>
  <si>
    <t>ул. Обзорная (с. Горное Лоо), Лазаревский район</t>
  </si>
  <si>
    <t>353701</t>
  </si>
  <si>
    <t>ул. Юбилейная (с. Горное Лоо), Лазаревский район</t>
  </si>
  <si>
    <t>353817</t>
  </si>
  <si>
    <t>ул. Енисейская (с. Нижнее Уч-Дере), Лазаревский район</t>
  </si>
  <si>
    <t>353760</t>
  </si>
  <si>
    <t>ул. Мартовская (с. Нижнее Уч-Дере), Лазаревский район</t>
  </si>
  <si>
    <t>354951</t>
  </si>
  <si>
    <t>ул. Краснооктябрьская (с. Верхнеармянское Лоо), Лазаревский район</t>
  </si>
  <si>
    <t>354948</t>
  </si>
  <si>
    <t>пер. Прохладный (с. Верхнеармянское Лоо), Лазаревский район</t>
  </si>
  <si>
    <t>354769</t>
  </si>
  <si>
    <t>ул. Разданская (с. Верхнеармянская Хобза), Лазаревский район</t>
  </si>
  <si>
    <t>354768</t>
  </si>
  <si>
    <t>ул. Рябиновая (с. Верхнеармянская Хобза), Лазаревский район</t>
  </si>
  <si>
    <t>ул. Октемберянская (с. Верхнее Буу), Лазаревский район</t>
  </si>
  <si>
    <t>354965</t>
  </si>
  <si>
    <t>ул. Холмская (с. Верхнее Буу), Лазаревский район</t>
  </si>
  <si>
    <t>354964</t>
  </si>
  <si>
    <t>ул. Кедровая (с. Верхнее Буу), Лазаревский район</t>
  </si>
  <si>
    <t>пер. Ближний (с. Верхнее Буу), Лазаревский район</t>
  </si>
  <si>
    <t>354323</t>
  </si>
  <si>
    <t>ул. Нарт (аул Лыготх), Лазаревский район</t>
  </si>
  <si>
    <t>354326</t>
  </si>
  <si>
    <t>ул. Адыгахабль (аул Калеж), Лазаревский район</t>
  </si>
  <si>
    <t>354328</t>
  </si>
  <si>
    <t>ул. Теучеж (аул Калеж), Лазаревский район</t>
  </si>
  <si>
    <t>354329</t>
  </si>
  <si>
    <t>ул. Убых (аул Калеж), Лазаревский район</t>
  </si>
  <si>
    <t>354327</t>
  </si>
  <si>
    <t>ул. Лыготх (аул Калеж), Лазаревский район</t>
  </si>
  <si>
    <t>354325</t>
  </si>
  <si>
    <t>пер. Теучеж (аул Калеж), Лазаревский район</t>
  </si>
  <si>
    <t>354334</t>
  </si>
  <si>
    <t>ул. Асарэтх  (аул Хаджико), Лазаревский район</t>
  </si>
  <si>
    <t>354445</t>
  </si>
  <si>
    <t>ул. Зэкошныг  (аул Хаджико), Лазаревский район</t>
  </si>
  <si>
    <t>ул. Гурыт  (аул Хаджико), Лазаревский район</t>
  </si>
  <si>
    <t>пер. Еловский  (аул Хаджико), Лазаревский район</t>
  </si>
  <si>
    <t>354331</t>
  </si>
  <si>
    <t>пер. Гурыт  (аул Хаджико), Лазаревский район</t>
  </si>
  <si>
    <t>354330</t>
  </si>
  <si>
    <t>пер. Вольный  (аул Хаджико), Лазаревский район</t>
  </si>
  <si>
    <t>ул. Цамжапх  (аул Хаджико), Лазаревский район</t>
  </si>
  <si>
    <t>354338</t>
  </si>
  <si>
    <t>ул. Зыхы (аул Наджиго), Лазаревский район</t>
  </si>
  <si>
    <t>354337</t>
  </si>
  <si>
    <t>пер. Тхытам (аул Наджиго), Лазаревский район</t>
  </si>
  <si>
    <t>ул. Ручейная (п. Мамедова щель), Лазаревский район</t>
  </si>
  <si>
    <t>ул. Верхняя (п. Мамедова щель), Лазаревский район</t>
  </si>
  <si>
    <t>пер. Дубовый (п. Мамедова щель), Лазаревский район</t>
  </si>
  <si>
    <t>ул. Амурская, Кичмайский с/о, с. Зубова Щель, Лазаревский район</t>
  </si>
  <si>
    <t>ул. Курганная, Кичмайский с/о, с. Каткова Щель, Лазаревский район</t>
  </si>
  <si>
    <t>пер. Курганный, Кичмайский с/о, с. Каткова Щель, Лазаревский район</t>
  </si>
  <si>
    <t>352550</t>
  </si>
  <si>
    <t>пер. Магистральный, Кичмайский с/о, с. Каткова Щель, Лазаревский район</t>
  </si>
  <si>
    <t>352547</t>
  </si>
  <si>
    <t>ул. Дружная, Кичмайский с/о, с. Волконка, Лазаревский район</t>
  </si>
  <si>
    <t>354496</t>
  </si>
  <si>
    <t>ул. Ахинтам, Кичмайский с/о, аул Большой Кичмай, Лазаревский район</t>
  </si>
  <si>
    <t>352532</t>
  </si>
  <si>
    <t>ул. Убыхская, Кичмайский с/о, аул Малый Кичмай, Лазаревский район</t>
  </si>
  <si>
    <t>346340</t>
  </si>
  <si>
    <t>ул. Тормахова, Лазаревский район</t>
  </si>
  <si>
    <t>ул. Станичная, Лазаревский район</t>
  </si>
  <si>
    <t>ул. Лесная, Лазаревский район</t>
  </si>
  <si>
    <t>346342</t>
  </si>
  <si>
    <t>ул. Туристская, Лазаревский район</t>
  </si>
  <si>
    <t>ул. Главная, пос. Детляжка, Лазаревский район</t>
  </si>
  <si>
    <t>346882</t>
  </si>
  <si>
    <t>ул. Верхнехобзинская, пос. Нижняя Хобза, Лазаревский район</t>
  </si>
  <si>
    <t>пер. Виноградный, с. Беранда, Лазаревский район</t>
  </si>
  <si>
    <t>пер. Лорийский, с. Верхнеармянское Лоо, Лазаревский район</t>
  </si>
  <si>
    <t>346372</t>
  </si>
  <si>
    <t>пер. Клубный, пос. Лоо, Лазаревский район</t>
  </si>
  <si>
    <t>346994</t>
  </si>
  <si>
    <t>ул. Восстания, пос. Лоо, Лазаревский район</t>
  </si>
  <si>
    <t>346212</t>
  </si>
  <si>
    <t>ул. Таганрогская, пос. Лоо, Лазаревский район</t>
  </si>
  <si>
    <t>353898</t>
  </si>
  <si>
    <t>пер. Прудный, с. Сергей-Поле, Лазаревский район</t>
  </si>
  <si>
    <t>346131</t>
  </si>
  <si>
    <t>ул. Скрябина, Лазаревский район</t>
  </si>
  <si>
    <t>346210</t>
  </si>
  <si>
    <t>ул. Сурикова, Лазаревский район</t>
  </si>
  <si>
    <t>346219</t>
  </si>
  <si>
    <t>пер. Алтайский, Лазаревский район</t>
  </si>
  <si>
    <t>346220</t>
  </si>
  <si>
    <t>пер. Алычевый, Лазаревский район</t>
  </si>
  <si>
    <t>346221</t>
  </si>
  <si>
    <t>пер. Аэродромный, Лазаревский район</t>
  </si>
  <si>
    <t>пер. Лазарева, Лазаревский район</t>
  </si>
  <si>
    <t>346233</t>
  </si>
  <si>
    <t>пер. Партизанский, Лазаревский район</t>
  </si>
  <si>
    <t>пер. Победы, Лазаревский район</t>
  </si>
  <si>
    <t>пер. Привокзальный, Лазаревский район</t>
  </si>
  <si>
    <t>346235</t>
  </si>
  <si>
    <t>пер. Родниковый, Лазаревский район</t>
  </si>
  <si>
    <t>346236</t>
  </si>
  <si>
    <t>пер. Шевченко, Лазаревский район</t>
  </si>
  <si>
    <t>346241</t>
  </si>
  <si>
    <t>пер. Бородина, Лазаревский район</t>
  </si>
  <si>
    <t>346246</t>
  </si>
  <si>
    <t>пер. Лазурный, Лазаревский район</t>
  </si>
  <si>
    <t>346247</t>
  </si>
  <si>
    <t>пер. Медовый, Лазаревский район</t>
  </si>
  <si>
    <t>346362</t>
  </si>
  <si>
    <t>пер. Правды, Лазаревский район</t>
  </si>
  <si>
    <t>346364</t>
  </si>
  <si>
    <t>пер. Черкесский, Лазаревский район</t>
  </si>
  <si>
    <t>пер. Гусь-Хрустальный, Лазаревский район</t>
  </si>
  <si>
    <t>346377</t>
  </si>
  <si>
    <t>пер. Таллинский, Лазаревский район</t>
  </si>
  <si>
    <t>346498</t>
  </si>
  <si>
    <t>пер. 2-й Адыгейский, Лазаревский район</t>
  </si>
  <si>
    <t>346499</t>
  </si>
  <si>
    <t>пер. Придорожный, Лазаревский район</t>
  </si>
  <si>
    <t>348610</t>
  </si>
  <si>
    <t>ул. Багратиона, Лазаревский район</t>
  </si>
  <si>
    <t>345447</t>
  </si>
  <si>
    <t>ул. Единство, Лазаревский район</t>
  </si>
  <si>
    <t>346115</t>
  </si>
  <si>
    <t>ул. Рыбацкий Поселок, Лазаревский район</t>
  </si>
  <si>
    <t>346118</t>
  </si>
  <si>
    <t>ул. Свирская, Лазаревский район</t>
  </si>
  <si>
    <t>ул. Согласия, Лазаревский район</t>
  </si>
  <si>
    <t>ул. Тихомирова, Лазаревский район</t>
  </si>
  <si>
    <t>346225</t>
  </si>
  <si>
    <t>ул. Бехтерева, Лазаревский район</t>
  </si>
  <si>
    <t>346343</t>
  </si>
  <si>
    <t>ул. Уральская, Лазаревский район</t>
  </si>
  <si>
    <t>347005</t>
  </si>
  <si>
    <t>ул. Глубокая, Лазаревский район</t>
  </si>
  <si>
    <t>345876</t>
  </si>
  <si>
    <t>ул. Мостовая, Лазаревский район</t>
  </si>
  <si>
    <t>346129</t>
  </si>
  <si>
    <t>ул. Симферопольская, Лазаревский район</t>
  </si>
  <si>
    <t>345890</t>
  </si>
  <si>
    <t>ул. Омская, Лазаревский район</t>
  </si>
  <si>
    <t>346243</t>
  </si>
  <si>
    <t>ул. Астраханская, Лазаревский район</t>
  </si>
  <si>
    <t>345680</t>
  </si>
  <si>
    <t>ул. Круговая, Лазаревский район</t>
  </si>
  <si>
    <t>345736</t>
  </si>
  <si>
    <t>ул. Ломаная, Лазаревский район</t>
  </si>
  <si>
    <t>345891</t>
  </si>
  <si>
    <t>ул. Отрадная, Лазаревский район</t>
  </si>
  <si>
    <t>345737</t>
  </si>
  <si>
    <t>ул. Лучезарная, Лазаревский район</t>
  </si>
  <si>
    <t>348484</t>
  </si>
  <si>
    <t>ул. Адыгейская, Лазаревский район</t>
  </si>
  <si>
    <t>346593</t>
  </si>
  <si>
    <t>пер. Камозина, Лазаревский район</t>
  </si>
  <si>
    <t>345681</t>
  </si>
  <si>
    <t>ул. Кудряшова, Лазаревский район</t>
  </si>
  <si>
    <t>345580</t>
  </si>
  <si>
    <t>ул. Сьянова, Лазаревский район</t>
  </si>
  <si>
    <t>346356</t>
  </si>
  <si>
    <t>ул. Центральная, Лазаревский район</t>
  </si>
  <si>
    <t>354333</t>
  </si>
  <si>
    <t>пер. Шовгеновский, Лыготхский сельский округ, аул Хаджико, Лазаревский район</t>
  </si>
  <si>
    <t>353892</t>
  </si>
  <si>
    <t xml:space="preserve">пер. Масис, Волковский  сельский округ,  с. Сергей-Поле, Лазаревский район </t>
  </si>
  <si>
    <t>353899</t>
  </si>
  <si>
    <t xml:space="preserve"> пер. Севанский, Волковский  сельский округ,  с. Сергей-Поле, Лазаревский район </t>
  </si>
  <si>
    <t xml:space="preserve">ул. Шалфейная, Волковский  сельский округ,  с. Сергей-Поле, Лазаревский район </t>
  </si>
  <si>
    <t xml:space="preserve">ул. Сибирская, Лазаревский район </t>
  </si>
  <si>
    <t>ул. Новая Заря, участок от ул. Чайковского до ул. Донской, Центральный район</t>
  </si>
  <si>
    <t xml:space="preserve">ул. Авиационная в месте примыкания к федеральной автомобильной дороге М-27 Джубга-Сочи до границы с республикой Абхазия на участке Адлер-Веселое, Адлерский  район, </t>
  </si>
  <si>
    <t>Курортный проспект (подъезд к санаторию "Искра"), Центральный район</t>
  </si>
  <si>
    <t>ул. Я. Фабрициуса, на участке от Курортного проспекта до ул. Транспортной, Хостинский район</t>
  </si>
  <si>
    <t>северный склон горы Бытха, между ул. Земляничной и ул. Ясногорской, Хостинский район</t>
  </si>
  <si>
    <t>проезд от Курортного проспекта к сан. им. Фрунзе, Хостинский район</t>
  </si>
  <si>
    <t>пер. Нагорный, Адлерский район</t>
  </si>
  <si>
    <t>ул. Ботаническая, Центральный район</t>
  </si>
  <si>
    <t>ул. Виноградная (проезд к санаторию им. Дзержинского), Центральный район,</t>
  </si>
  <si>
    <t>ул. Виноградная (спуск к муниципальному пляжу, санаториям "Солнечный", "Юность"), Центральный район,</t>
  </si>
  <si>
    <t>проезд от улицы Пионерская до улицы Молодогвардейская, Хостинский  район</t>
  </si>
  <si>
    <t>Автомобильная транспортная развязка в двух уровнях на пересечении Курортного проспекта и ул. 20-й Горнострелковой дивизии (км 184 "Стадион") на федеральной автомобильной дороге А-147 Джубга-Сочи -граница с Республикой Абхазия</t>
  </si>
  <si>
    <t>Автомобильная транспортная развязка в двух уровнях на пересечении ул. Виноградной и ул. Донской ( км 174) на федеральной автомобильной дороге М-27 Джубга-Сочи до границы с Абхазией</t>
  </si>
  <si>
    <t>Курортный проспект ПК0+00 (дом № 98/24 Курортный проспект) до ПК7+00 (дом №90 улица Благодатная), Хостинский  район</t>
  </si>
  <si>
    <t>336109</t>
  </si>
  <si>
    <t>ул. Известинская, Адлерский район</t>
  </si>
  <si>
    <t>А-147 Джубга – Сочи – граница с Республикой Абхазия км 0+000 - км 212+470</t>
  </si>
  <si>
    <t>164+950</t>
  </si>
  <si>
    <t>165+070</t>
  </si>
  <si>
    <t>1,1,3,5,5,5</t>
  </si>
  <si>
    <t>Нарушение правил дорожного движения, несоблюдения скоростоного режима</t>
  </si>
  <si>
    <t>0,0,15,15,15,15</t>
  </si>
  <si>
    <t>Установка комплексов автоматической фиксации нарушений ПДД</t>
  </si>
  <si>
    <t>2018-2019</t>
  </si>
  <si>
    <t>166+050</t>
  </si>
  <si>
    <t>166+200</t>
  </si>
  <si>
    <t>1,1,1,1,5,5</t>
  </si>
  <si>
    <t>15,0,0,0,0,0</t>
  </si>
  <si>
    <t>192+470</t>
  </si>
  <si>
    <t>193+280</t>
  </si>
  <si>
    <t>3,1,1,1,1</t>
  </si>
  <si>
    <t>0,0,0,0,0</t>
  </si>
  <si>
    <t>Нанесена дорожная разметка 1.24.4, замена дорожных знаков будет выполнена в рамках содержания автомобильной дороги в 2018 году.</t>
  </si>
  <si>
    <t>-</t>
  </si>
  <si>
    <t>ул. Горького пересечение с ул. Войкова (в районе д. 41 по ул. Горького)</t>
  </si>
  <si>
    <t>0+630</t>
  </si>
  <si>
    <t>0+660</t>
  </si>
  <si>
    <t>5/1,1,1,1,1</t>
  </si>
  <si>
    <t>Нарушение водителями правил дорожного движения</t>
  </si>
  <si>
    <t xml:space="preserve">Пересмотр организации дорожного движения  путем выделения переходно-скоростных полос </t>
  </si>
  <si>
    <t>ул. Горького (от пересечения с ул. Роз до д. 60 по ул. Горького)</t>
  </si>
  <si>
    <t>1+002</t>
  </si>
  <si>
    <t>1+212</t>
  </si>
  <si>
    <t>7/8,1,5,5,5,5,5</t>
  </si>
  <si>
    <t>Установка дублирующих дорожных знаков 5.19.1 «Пешеходный переход» над проезжей частью, дополнительных пешеходных ограждений, изменения цикла светофорных объектов</t>
  </si>
  <si>
    <t>0+000 (дом №11 по ул. Макаренко)</t>
  </si>
  <si>
    <t>0+890 (дом №35а по ул. Макаренко)</t>
  </si>
  <si>
    <t>0+000</t>
  </si>
  <si>
    <t>0+800</t>
  </si>
  <si>
    <t>0+000 (дом №25 по ул. Анапская)</t>
  </si>
  <si>
    <t>0+400</t>
  </si>
  <si>
    <t>0+000 (дом №8 по пер. Алекский)</t>
  </si>
  <si>
    <t>0+285 (дом №27 по ул. Краснодонская)</t>
  </si>
  <si>
    <t>0+000 (ул. Краснодонская)</t>
  </si>
  <si>
    <t xml:space="preserve">0+221 </t>
  </si>
  <si>
    <t>0+000 (дом №5 по пер. Бараташвили)</t>
  </si>
  <si>
    <t>0+037</t>
  </si>
  <si>
    <t>0+000 (дома № 14А по пер. Бараташвили)</t>
  </si>
  <si>
    <t>0+084</t>
  </si>
  <si>
    <t>0+000 (ул. Туапсинская)</t>
  </si>
  <si>
    <t>0+060</t>
  </si>
  <si>
    <t>0+000 (ул. Горького)</t>
  </si>
  <si>
    <t>0+787 (дом №20 по ул. Войкова)</t>
  </si>
  <si>
    <t>0+000 (ул. Севастопольская)</t>
  </si>
  <si>
    <t>0+050</t>
  </si>
  <si>
    <t>0+000 (ул. Одесская)</t>
  </si>
  <si>
    <t>0+300</t>
  </si>
  <si>
    <t>0+000 (ул. К. Либкнехта)</t>
  </si>
  <si>
    <t>0+250</t>
  </si>
  <si>
    <t>0+000 (ул. Виноградная)</t>
  </si>
  <si>
    <t>1+330</t>
  </si>
  <si>
    <t>0+000 (ул. Волжская)</t>
  </si>
  <si>
    <t>0+150</t>
  </si>
  <si>
    <t>0+000 (ул. Пластунская)</t>
  </si>
  <si>
    <t>0+170</t>
  </si>
  <si>
    <t>0+000 (дом № 10 по ул. 60 лет ВЛКСМ)</t>
  </si>
  <si>
    <t>0+000 (пер. Вишневый)</t>
  </si>
  <si>
    <t>0+000 (ул. Вишневая)</t>
  </si>
  <si>
    <t>0+965</t>
  </si>
  <si>
    <t>0+000 (Курортный проспект)</t>
  </si>
  <si>
    <t>1+200</t>
  </si>
  <si>
    <t>0+000 (дом №36 по ул. Горького)</t>
  </si>
  <si>
    <t>0+110</t>
  </si>
  <si>
    <t>0+000 (дом №2 по ул. Гагарина)</t>
  </si>
  <si>
    <t>1+680</t>
  </si>
  <si>
    <t>0+000 (дом №4 по пер. Городской)</t>
  </si>
  <si>
    <t>0+106</t>
  </si>
  <si>
    <t>0+090</t>
  </si>
  <si>
    <t>0+000 (ул. Тимирязева)</t>
  </si>
  <si>
    <t>0+240</t>
  </si>
  <si>
    <t>0+000 (ул. Пасечная)</t>
  </si>
  <si>
    <t>0+840 (дом №50 по ул. Дагомысская)</t>
  </si>
  <si>
    <t>0+000 (ул. Дагомысская)</t>
  </si>
  <si>
    <t>0+000 (ул. Альпийская)</t>
  </si>
  <si>
    <t>0+500</t>
  </si>
  <si>
    <t xml:space="preserve"> ул. Загородная, Центральный район</t>
  </si>
  <si>
    <t>0+000 (дом №22 по ул. Загородная)</t>
  </si>
  <si>
    <t>0+510</t>
  </si>
  <si>
    <t>0+000 (ул. Конституции СССР)</t>
  </si>
  <si>
    <t>0+138</t>
  </si>
  <si>
    <t>0+000 (ул. Роз)</t>
  </si>
  <si>
    <t>0+100</t>
  </si>
  <si>
    <t>0+000 (ул. Политехническая)</t>
  </si>
  <si>
    <t>0+779</t>
  </si>
  <si>
    <t>0+000 (ул. Полтавская)</t>
  </si>
  <si>
    <t>0+000 (ул. Несебрская)</t>
  </si>
  <si>
    <t>0+000 (ул. Санаторная)</t>
  </si>
  <si>
    <t>0+420</t>
  </si>
  <si>
    <t>0+700</t>
  </si>
  <si>
    <t>0+000 (ул. Винограданая)</t>
  </si>
  <si>
    <t>0+000 (ул. Поярко)</t>
  </si>
  <si>
    <t>0+600</t>
  </si>
  <si>
    <t>1+100</t>
  </si>
  <si>
    <t>0+000 (ул. Островского)</t>
  </si>
  <si>
    <t>0+000 (ул. Корчагина)</t>
  </si>
  <si>
    <t>0+000 (ул. Кубанская)</t>
  </si>
  <si>
    <t>0+000 (дом №90/5 по ул. Альпийская)</t>
  </si>
  <si>
    <t>0+108 (дом №115 по ул. Пионерская)</t>
  </si>
  <si>
    <t>0+000 (дом № 41 по ул. Макаренко)</t>
  </si>
  <si>
    <t>0+000 (ул.Абрикосовой)</t>
  </si>
  <si>
    <t>0+025</t>
  </si>
  <si>
    <t xml:space="preserve">0+000 (дом № 25а по ул. Макаренко) </t>
  </si>
  <si>
    <t>0+281</t>
  </si>
  <si>
    <t>0+000 (дом №11по ул. Макаренко)</t>
  </si>
  <si>
    <t>0+550</t>
  </si>
  <si>
    <t>0+906</t>
  </si>
  <si>
    <t>0+000 (ул. Красная)</t>
  </si>
  <si>
    <t>0+000 (ул. Чайковского)</t>
  </si>
  <si>
    <t>0+000 (пер. Морской)</t>
  </si>
  <si>
    <t>0+000 (ул. Цветной бульвар)</t>
  </si>
  <si>
    <t>0+120</t>
  </si>
  <si>
    <t>0+000 (ул. Параллельная)</t>
  </si>
  <si>
    <t>0+020</t>
  </si>
  <si>
    <t>0+000 (пер. Шкиперский)</t>
  </si>
  <si>
    <t>1+086 (ул. Московская)</t>
  </si>
  <si>
    <t>0+000 (ул. Соколова)</t>
  </si>
  <si>
    <t xml:space="preserve">0+000 (дом №72 по ул. Волжская) </t>
  </si>
  <si>
    <t>1+333</t>
  </si>
  <si>
    <t>0+000 (дом №10 по ул. Полтавская)</t>
  </si>
  <si>
    <t>0+202</t>
  </si>
  <si>
    <t>0+000 (ул. Бамбуковая)</t>
  </si>
  <si>
    <t>0+000 (ул. Подгорная)</t>
  </si>
  <si>
    <t>0+000 (дом №2б по пер. Грузинский)</t>
  </si>
  <si>
    <t>0+228</t>
  </si>
  <si>
    <t>0+000 (развязка на ул. Пластунская)</t>
  </si>
  <si>
    <t>0+750</t>
  </si>
  <si>
    <t xml:space="preserve">0+000 (дом №155к3 по ул. Пластунская </t>
  </si>
  <si>
    <t>1+133</t>
  </si>
  <si>
    <t xml:space="preserve"> 0+000 (дом №198а  по ул. Пластунская)</t>
  </si>
  <si>
    <t>0+632</t>
  </si>
  <si>
    <t>0+000 (дом №6 по ул. Первомайская)</t>
  </si>
  <si>
    <t>0+000 (ул. Короткая)</t>
  </si>
  <si>
    <t>0+000 (ул. Верхняя Лысая Гора)</t>
  </si>
  <si>
    <t>0+650</t>
  </si>
  <si>
    <t>0+000 (ул. Парковая)</t>
  </si>
  <si>
    <t>0+000 (ул. Егорова)</t>
  </si>
  <si>
    <t>0+200</t>
  </si>
  <si>
    <t>0+000 (дом № 67 ул. Виноградной)</t>
  </si>
  <si>
    <t>0+224</t>
  </si>
  <si>
    <t>0+000 (дом № 12/1 по пер. Рахманининова )</t>
  </si>
  <si>
    <t>0+190 (дом № 100/3 по ул. Виноградная)</t>
  </si>
  <si>
    <t>0+000 (дом № 12/1 дом № 12/1 по пер. Рахманининова )</t>
  </si>
  <si>
    <t>0+900</t>
  </si>
  <si>
    <t>0+000 (ул. Калужская)</t>
  </si>
  <si>
    <t>0+930</t>
  </si>
  <si>
    <t>0+040</t>
  </si>
  <si>
    <t>пер. Нагуляна (с. Нижняя Шиловка), Адлерский район</t>
  </si>
  <si>
    <t>0+480</t>
  </si>
  <si>
    <t>0+000 (ул. Тоннельная)</t>
  </si>
  <si>
    <t xml:space="preserve">0+000 (дом №10б по пер. Строительный) </t>
  </si>
  <si>
    <t>0+000 (ул. Нагорная)</t>
  </si>
  <si>
    <t xml:space="preserve">0+000 (дом №2 по ул. Труда) </t>
  </si>
  <si>
    <t xml:space="preserve">0+345 (дом №23 по ул. Труда) </t>
  </si>
  <si>
    <t>0+341 (дом №14а по ул. Труда)</t>
  </si>
  <si>
    <t>0+000 (ул. Параллельая)</t>
  </si>
  <si>
    <t>0+230</t>
  </si>
  <si>
    <t>0+000 (ул. Гагарина)</t>
  </si>
  <si>
    <t xml:space="preserve">0+600 </t>
  </si>
  <si>
    <t>0+000 (дом №2 по ул. Чайковского)</t>
  </si>
  <si>
    <t xml:space="preserve">0+000 (дом №29 по ул. Чехова) </t>
  </si>
  <si>
    <t>0+690 (пер. Донской)</t>
  </si>
  <si>
    <t>0+000 (дом №31 по ул. Чехова)</t>
  </si>
  <si>
    <t>0+290</t>
  </si>
  <si>
    <t>0+000 (ул. Донская)</t>
  </si>
  <si>
    <t>0+262</t>
  </si>
  <si>
    <t xml:space="preserve">0+374 </t>
  </si>
  <si>
    <t>0+000 (пер. Дагомысский)</t>
  </si>
  <si>
    <t>0+350</t>
  </si>
  <si>
    <t>0+000 (дом №5/1 по ул. Юных Ленинцев)</t>
  </si>
  <si>
    <t>0+000 (дом №2а по ул. Яблочная)</t>
  </si>
  <si>
    <t xml:space="preserve">0+300 </t>
  </si>
  <si>
    <t xml:space="preserve">0+512 </t>
  </si>
  <si>
    <t>0+000 (ул. Труда)</t>
  </si>
  <si>
    <t>0+259</t>
  </si>
  <si>
    <t>0+000 (ул. Пионерская)</t>
  </si>
  <si>
    <t>0+041</t>
  </si>
  <si>
    <t>0+018</t>
  </si>
  <si>
    <t>0+000 (дом № 190 по ул. Пластунская)</t>
  </si>
  <si>
    <t>1+150</t>
  </si>
  <si>
    <t>1+200 (0+000 дом № 190 по ул. Пластунская)</t>
  </si>
  <si>
    <t>1+470</t>
  </si>
  <si>
    <t>0+000 (дом № 72)</t>
  </si>
  <si>
    <t>0+073</t>
  </si>
  <si>
    <t>0+000 (дом №18а по ул. 20-й Горно-стрелковой дивизии)</t>
  </si>
  <si>
    <t>0+000 (дом №1б по ул. Малая)</t>
  </si>
  <si>
    <t>0+673</t>
  </si>
  <si>
    <t>0+000 (ул. Видовая)</t>
  </si>
  <si>
    <t>0+000 (дом №11 по ул. Верхняя Лысая Гора)</t>
  </si>
  <si>
    <t>0+485</t>
  </si>
  <si>
    <t>0+000 (ул. Профсоюзная)</t>
  </si>
  <si>
    <t>0+380</t>
  </si>
  <si>
    <t>0+000 (ул. Бытха)</t>
  </si>
  <si>
    <t>0+450</t>
  </si>
  <si>
    <t>0+000 (ул. Возрождения)</t>
  </si>
  <si>
    <t>0+000 (ул. Южная)</t>
  </si>
  <si>
    <t>0+000 (ул. Звездная)</t>
  </si>
  <si>
    <t>0+000 (ул. Учительская)</t>
  </si>
  <si>
    <t>0+180</t>
  </si>
  <si>
    <t>0+000 (ул. Грибоедова)</t>
  </si>
  <si>
    <t>0+235</t>
  </si>
  <si>
    <t>0+000 (ул. Депутатская)</t>
  </si>
  <si>
    <t>0+000 (ул. Тепличная)</t>
  </si>
  <si>
    <t>0+000 (ул. Коммунальная)</t>
  </si>
  <si>
    <t>0+000 (ул. Ясногорская)</t>
  </si>
  <si>
    <t>0+496</t>
  </si>
  <si>
    <t>0+000 (ул. Малая)</t>
  </si>
  <si>
    <t>0+570</t>
  </si>
  <si>
    <t>0+000 (дом №86в по Курортный проспект)</t>
  </si>
  <si>
    <t>0+000 (ул. Береговая)</t>
  </si>
  <si>
    <t>0+183</t>
  </si>
  <si>
    <t>0+057</t>
  </si>
  <si>
    <t>0+000 (ул. Аллея Челтенхема)</t>
  </si>
  <si>
    <t>1+080</t>
  </si>
  <si>
    <t>1+136</t>
  </si>
  <si>
    <t>0+000 (ул. Дорога на Большой Ахун)</t>
  </si>
  <si>
    <t>0+000 (дом №7 по ул. Я. Фабрициуса)</t>
  </si>
  <si>
    <t>0+000 (ул. Кошевого)</t>
  </si>
  <si>
    <t>0+182</t>
  </si>
  <si>
    <t>0+000 (ул. Молодогварейская)</t>
  </si>
  <si>
    <t>0+133</t>
  </si>
  <si>
    <t>0+000 (дом №23 по ул. Чекменева)</t>
  </si>
  <si>
    <t>0+000 (ул. Шоссейная)</t>
  </si>
  <si>
    <t>0+000 (Сухумское шоссе)</t>
  </si>
  <si>
    <t>0+640</t>
  </si>
  <si>
    <t>0+000 (дом 6/1 по ул. Каштановая)</t>
  </si>
  <si>
    <t>0+000 (ул. Пробковая)</t>
  </si>
  <si>
    <t>1+590</t>
  </si>
  <si>
    <t>0+000 (ул. Ялтинская)</t>
  </si>
  <si>
    <t>0+185 (ул. 50 лет СССР)</t>
  </si>
  <si>
    <t>0+190</t>
  </si>
  <si>
    <t>0+000 (пер. Александровский)</t>
  </si>
  <si>
    <t>0+059</t>
  </si>
  <si>
    <t>0+000 (ул. Фурманова)</t>
  </si>
  <si>
    <t>1+650</t>
  </si>
  <si>
    <t>6+287</t>
  </si>
  <si>
    <t>1+678</t>
  </si>
  <si>
    <t>0+000 (ул. Самшитовая)</t>
  </si>
  <si>
    <t xml:space="preserve">2+517 </t>
  </si>
  <si>
    <t>0+000 (ул. Армянская)</t>
  </si>
  <si>
    <t>0+000 (ул. Абовяна)</t>
  </si>
  <si>
    <t xml:space="preserve">0+595 </t>
  </si>
  <si>
    <t>0+000 (пер. Грушевый)</t>
  </si>
  <si>
    <t>0+530</t>
  </si>
  <si>
    <t>5+800</t>
  </si>
  <si>
    <t>0+000 (дом №16а по ул. Леселидзе)</t>
  </si>
  <si>
    <t>1+794</t>
  </si>
  <si>
    <t>0+000 (дом № 56/3)</t>
  </si>
  <si>
    <t>0+135</t>
  </si>
  <si>
    <t>0+000 (дом №59 по ул. Леселидзе)</t>
  </si>
  <si>
    <t>1+87376 (Центральное Барановское кладбище)</t>
  </si>
  <si>
    <t>м</t>
  </si>
  <si>
    <t>0+000 (ул. Леселидзе)</t>
  </si>
  <si>
    <t>1+700</t>
  </si>
  <si>
    <t>0+000 (ул. Фундучная)</t>
  </si>
  <si>
    <t>0+115</t>
  </si>
  <si>
    <t>0+000 (ул. Измайловская)</t>
  </si>
  <si>
    <t>0+000 (дом №33а по пер. Калиновый)</t>
  </si>
  <si>
    <t>0+300 (дом №39 по пер. Калиновый)</t>
  </si>
  <si>
    <t>0+000 (ул. Чекменева)</t>
  </si>
  <si>
    <t>0+000 (дом № 1/1 по пер. Надежды)</t>
  </si>
  <si>
    <t>0+000 (ул. Юбилейная)</t>
  </si>
  <si>
    <t>0+000 (ул. Урожайная)</t>
  </si>
  <si>
    <t>1+241</t>
  </si>
  <si>
    <t>0+000 (пер. Песочный)</t>
  </si>
  <si>
    <t>1+073 (дом №26 по ул. Урожайная)</t>
  </si>
  <si>
    <t>0+000 (ул. Саят-Нова)</t>
  </si>
  <si>
    <t>1+445</t>
  </si>
  <si>
    <t>2+200</t>
  </si>
  <si>
    <t>0+000 (дом №16 по ул. Земляничная)</t>
  </si>
  <si>
    <t>0+320</t>
  </si>
  <si>
    <t>0+000 (ул. Ветеринарная)</t>
  </si>
  <si>
    <t>1+300</t>
  </si>
  <si>
    <t>0+340</t>
  </si>
  <si>
    <t>0+000 (ул. Макаренко)</t>
  </si>
  <si>
    <t>0+376</t>
  </si>
  <si>
    <t>0+000 (ФАД А-147)</t>
  </si>
  <si>
    <t>3+335</t>
  </si>
  <si>
    <t>0+000 (ул. Черничная)</t>
  </si>
  <si>
    <t>0+000 (ул. Новошкольная)</t>
  </si>
  <si>
    <t>0+900 (дом №10 по пер. Масис)</t>
  </si>
  <si>
    <t>0+000 (ул. Мазмай)</t>
  </si>
  <si>
    <t>0+000 (ул. Тормахова)</t>
  </si>
  <si>
    <t>0+000 (дом №33 по ул. Адыгейская)</t>
  </si>
  <si>
    <t>2+000</t>
  </si>
  <si>
    <t>0+579</t>
  </si>
  <si>
    <t>0+000 (ул. Алтайская)</t>
  </si>
  <si>
    <t>0+000 (ул. Обходная)</t>
  </si>
  <si>
    <t>0+000 (ул. Правды)</t>
  </si>
  <si>
    <t>1+480</t>
  </si>
  <si>
    <t>0+000 (ул. Казанская)</t>
  </si>
  <si>
    <t>0+080</t>
  </si>
  <si>
    <t>1+800</t>
  </si>
  <si>
    <t>0+000 (ул. Единство)</t>
  </si>
  <si>
    <t xml:space="preserve">0+400 </t>
  </si>
  <si>
    <t>0+000 (пер. Рыбацкий)</t>
  </si>
  <si>
    <t>0+000 (ул. Речная)</t>
  </si>
  <si>
    <t>0+000 (ул. Адыгейская)</t>
  </si>
  <si>
    <t>0+000 (ул. Таежная)</t>
  </si>
  <si>
    <t>0+000 (ул. Мостовая)</t>
  </si>
  <si>
    <t>0+130</t>
  </si>
  <si>
    <t>0+000 (ул. Республиканская)</t>
  </si>
  <si>
    <t>0+000 (ул. Шевченко)</t>
  </si>
  <si>
    <t>0+000 (ул. Родниковая)</t>
  </si>
  <si>
    <t>0+000 (ул. Разина)</t>
  </si>
  <si>
    <t>0+395</t>
  </si>
  <si>
    <t>0+000 (ул. Скрябиина)</t>
  </si>
  <si>
    <t>0+096</t>
  </si>
  <si>
    <t>0+000 (ул. Славы)</t>
  </si>
  <si>
    <t>0+605 (дом № 14 по пер. Прудный)</t>
  </si>
  <si>
    <t>0+000 (пер. Дачный)</t>
  </si>
  <si>
    <t>0+000 (дом №2 по ул. Ахинтам)</t>
  </si>
  <si>
    <t>0+445 (дом №1 по ул. Ахинтам)</t>
  </si>
  <si>
    <t xml:space="preserve">0+000 (дом №46 по ул. Ахинтам) </t>
  </si>
  <si>
    <t xml:space="preserve">0+000 (ФАД А-147) </t>
  </si>
  <si>
    <t>0+450 (дом №17 по ул. Дружная)</t>
  </si>
  <si>
    <t>0+230 (дом №9 по ул. Дружная)</t>
  </si>
  <si>
    <t>0+370 (дом №35 по ул. Дружная)</t>
  </si>
  <si>
    <t>0+090 (дом№6А по ул. Дружная)</t>
  </si>
  <si>
    <t>0+000 (ул. Магистральная)</t>
  </si>
  <si>
    <t>0+000 (дом №9 по пер. Гурыт)</t>
  </si>
  <si>
    <t>0+000 (ул. Гурыт)</t>
  </si>
  <si>
    <t>пер. Енисейский (с. Нижнее Уч-Дере), Лазаревский район</t>
  </si>
  <si>
    <t>0+000 (ул. Енисейская)</t>
  </si>
  <si>
    <t>0+000 (ул. Календарная)</t>
  </si>
  <si>
    <t>1+495</t>
  </si>
  <si>
    <t>0+000 (ул. Обзорная)</t>
  </si>
  <si>
    <t>2+428</t>
  </si>
  <si>
    <t>0+000 (дом № 24 по ул. Кузнечная)</t>
  </si>
  <si>
    <t>0+500 (дом № 34 по ул. Кузнечная)</t>
  </si>
  <si>
    <t>0+200 ул. Победы)</t>
  </si>
  <si>
    <t>0+000 (ул. Павлова)</t>
  </si>
  <si>
    <t>1+250</t>
  </si>
  <si>
    <t xml:space="preserve">1+500 </t>
  </si>
  <si>
    <t>1+350 (ул. Марьинское шоссе)</t>
  </si>
  <si>
    <t>0+117</t>
  </si>
  <si>
    <t>0+000 (дом № 1 по ул. Хризантем)</t>
  </si>
  <si>
    <t>0+270 (дом № 15 по ул. Хризантем)</t>
  </si>
  <si>
    <t>0+200 (дом № 7 по ул. Юности)</t>
  </si>
  <si>
    <t>0+000 (пер. Сибирский)</t>
  </si>
  <si>
    <t>0+360 (дом №37 по ул. Дунайская)</t>
  </si>
  <si>
    <t xml:space="preserve">0+940 </t>
  </si>
  <si>
    <t>0+250 (дом №13 по ул. Юннатов)</t>
  </si>
  <si>
    <t>0+300 (дом №19 по ул. Радищева)</t>
  </si>
  <si>
    <t>0+600 (дом №1а по ул. Братская)</t>
  </si>
  <si>
    <t>0+440 (дом №15 по пер. Центральный)</t>
  </si>
  <si>
    <t>0+000 (ул. Молодежная)</t>
  </si>
  <si>
    <t>0+000 (ул. Верхнехобзинская)</t>
  </si>
  <si>
    <t xml:space="preserve">0+723 </t>
  </si>
  <si>
    <t>0+000 (ул. Минина)</t>
  </si>
  <si>
    <t>0+000 (дом №3 по пер. Магнитогорский)</t>
  </si>
  <si>
    <t>0+565 (ул. Магнитогорская)</t>
  </si>
  <si>
    <t>0+000 (ул. Декабристов)</t>
  </si>
  <si>
    <t>0+740</t>
  </si>
  <si>
    <t>0+000 ( ул. Декабристов)</t>
  </si>
  <si>
    <t>0+564 (ул. Обходная)</t>
  </si>
  <si>
    <t>0+000 (дом №8 по ул. Обходная)</t>
  </si>
  <si>
    <t>0+000 (дом №25 по ул. Весенняя)</t>
  </si>
  <si>
    <t>0+000 (дом №14б по ул. Связная)</t>
  </si>
  <si>
    <t>0+202 (дом №1а по ул. Таежная)</t>
  </si>
  <si>
    <t>0+000 (ул. Связная)</t>
  </si>
  <si>
    <t>0+560 (ул. Кузнечная)</t>
  </si>
  <si>
    <t>0+370</t>
  </si>
  <si>
    <t>0+300 (до №18/1в по ул. Разина</t>
  </si>
  <si>
    <t>0+000 (ул. Летняя)</t>
  </si>
  <si>
    <t>0+400 (дом №27 по ул. Балтийская)</t>
  </si>
  <si>
    <t>0+200 (0+000 ФАД А-147)</t>
  </si>
  <si>
    <t>1+320</t>
  </si>
  <si>
    <t>0+000 (автомобильная дорога п. Дагомыс - с. Солохаул)</t>
  </si>
  <si>
    <t xml:space="preserve">2+170 </t>
  </si>
  <si>
    <t>0+000 (дом №2 по ул. Надежная)</t>
  </si>
  <si>
    <t>0+000 (ул. Космическая)</t>
  </si>
  <si>
    <t>0+280 (дом №10 по ул. Алычевая)</t>
  </si>
  <si>
    <t>0+000 (дом №2 по ул. Передовиков)</t>
  </si>
  <si>
    <t>0+000 (ул. Золотая)</t>
  </si>
  <si>
    <t>0+000 (ул. Братьев Аракелян)</t>
  </si>
  <si>
    <t>0+000 (пер. Фельдшерский)</t>
  </si>
  <si>
    <t>ул. Волковских партизан ( с. Третья Рота), Лазаревский район</t>
  </si>
  <si>
    <t>0+000 (ул. Гая)</t>
  </si>
  <si>
    <t>0+000 (дом №1 по ул. Оразцовая)</t>
  </si>
  <si>
    <t>0+000 (дом №1 по пер. Утренний)</t>
  </si>
  <si>
    <t>0+000 (дом №3 по ул. Ровная)</t>
  </si>
  <si>
    <t>0+000 (ул. Ровная)</t>
  </si>
  <si>
    <t xml:space="preserve">0+260 </t>
  </si>
  <si>
    <t>0+000 (ул. Марьинское шоссе)</t>
  </si>
  <si>
    <t>0+000 (ул. Низовая)</t>
  </si>
  <si>
    <t>2+700</t>
  </si>
  <si>
    <t>пер. Алексеевский (село Алексеевское), Лазаревский район</t>
  </si>
  <si>
    <t>0+000 (ул. Алексеевская)</t>
  </si>
  <si>
    <t>пер. Спасский (село Алексеевское), Лазаревский район</t>
  </si>
  <si>
    <t>0+000 (ул. Рязанская)</t>
  </si>
  <si>
    <t>1+500 (ул. Холмская)</t>
  </si>
  <si>
    <t>ул. Арташатская (с. Верхнеякорная Щель), Лазаревский район</t>
  </si>
  <si>
    <t>0+000 (ул. Череповецкая)</t>
  </si>
  <si>
    <t>3+550 (ул. Иджеванская)</t>
  </si>
  <si>
    <t>0+000 (ул. Кузнечная)</t>
  </si>
  <si>
    <t>0+000 (дом №54 по ул. Авиационная)</t>
  </si>
  <si>
    <t>пер. Банный, Адлерский район</t>
  </si>
  <si>
    <t>0+337 (ул. Школьная)</t>
  </si>
  <si>
    <t>0+000 (ул. Кирова)</t>
  </si>
  <si>
    <t>0+895</t>
  </si>
  <si>
    <t>0+000 (ул. Просвещения)</t>
  </si>
  <si>
    <t>0+000 (дом №56 по ул. Веселая)</t>
  </si>
  <si>
    <t>1+140</t>
  </si>
  <si>
    <t>0+000 (ул. Светогорская)</t>
  </si>
  <si>
    <t>0+320 (дом №17 по ул. Витебская)</t>
  </si>
  <si>
    <t>0+000 ул.Совхозная</t>
  </si>
  <si>
    <t>0+000 (дом №61 по ул. Голубые Дали)</t>
  </si>
  <si>
    <t>0+000 (дом №3а по ул. Гудаусткая)</t>
  </si>
  <si>
    <t>0+260</t>
  </si>
  <si>
    <t>0+460</t>
  </si>
  <si>
    <t>0+440</t>
  </si>
  <si>
    <t>0+000 (ул. Акация)</t>
  </si>
  <si>
    <t>0+000 (ул. Ленина)</t>
  </si>
  <si>
    <t>0+000 (ул. Миндальная)</t>
  </si>
  <si>
    <t>0+000 (ул. Мира)</t>
  </si>
  <si>
    <t>0+000 (ул. Садовая)</t>
  </si>
  <si>
    <t>0+000 (ул. Станиславского)</t>
  </si>
  <si>
    <t>0+000 (ул. Цветочная)</t>
  </si>
  <si>
    <t>0+000 (ул. Калинина)</t>
  </si>
  <si>
    <t>0+000 (ул. Ружейная)</t>
  </si>
  <si>
    <t>0+000 (ул. Старошкольная)</t>
  </si>
  <si>
    <t>0+000 (ул. Крамского)</t>
  </si>
  <si>
    <t>0+000 (ул. Костромская)</t>
  </si>
  <si>
    <t>1+000</t>
  </si>
  <si>
    <t xml:space="preserve">0+000 </t>
  </si>
  <si>
    <t>0+280</t>
  </si>
  <si>
    <t>0+000 (ул. Володи Ульянова)</t>
  </si>
  <si>
    <t>0+417 (ул. Солнечная)</t>
  </si>
  <si>
    <t>0+000 (ул. Щорса)</t>
  </si>
  <si>
    <t>0+000 (ул. Набережная)</t>
  </si>
  <si>
    <t>0+210</t>
  </si>
  <si>
    <t>0+000 (ул. Казачья)</t>
  </si>
  <si>
    <t>0+000 (дом №14/2 по ул. Суздальская)</t>
  </si>
  <si>
    <t>0+720</t>
  </si>
  <si>
    <t>0+000 (пер. Марсовый)</t>
  </si>
  <si>
    <t>0+070</t>
  </si>
  <si>
    <t>0+010</t>
  </si>
  <si>
    <t>0+000 (ул. Богдана Хмельницкого)</t>
  </si>
  <si>
    <t>0+000 (ул. Таврическая)</t>
  </si>
  <si>
    <t>0+000 (ул. Гудаутская)</t>
  </si>
  <si>
    <t>0+000 (ул. Каспийская)</t>
  </si>
  <si>
    <t>0+030</t>
  </si>
  <si>
    <t>0+000 (пер. Перепелиный)</t>
  </si>
  <si>
    <t>0+000 (ул. Нагорный тупик)</t>
  </si>
  <si>
    <t>0+000 (дом №8 по ул. Шолоховская)</t>
  </si>
  <si>
    <t>0+000 (ул. Школьная)</t>
  </si>
  <si>
    <t>0+338</t>
  </si>
  <si>
    <t>0+352 (000 (ул. Центральная)</t>
  </si>
  <si>
    <t>0+645 (дом № 8 по ул. Центральная)</t>
  </si>
  <si>
    <t xml:space="preserve"> 0+000 (дом № 24 по ул. Котельная)</t>
  </si>
  <si>
    <t>0+161(дом № 8а по ул. Центральная)</t>
  </si>
  <si>
    <t>1+500</t>
  </si>
  <si>
    <t>0+000 (ул. Котельная)</t>
  </si>
  <si>
    <t>0+000 (ул. Пензенская)</t>
  </si>
  <si>
    <t>1+700 (ул. Веринская)</t>
  </si>
  <si>
    <t>2+178</t>
  </si>
  <si>
    <t>0+000 (ул. Искры)</t>
  </si>
  <si>
    <t xml:space="preserve">0+680 </t>
  </si>
  <si>
    <t>0+000 (дом №1 по Мичурина)</t>
  </si>
  <si>
    <t>1+115 (дом №41а по Мичурина)</t>
  </si>
  <si>
    <t>0+000 (дом №5/1а по ул. Михайловская)</t>
  </si>
  <si>
    <t xml:space="preserve">0+966 / </t>
  </si>
  <si>
    <t xml:space="preserve">0+000 (дом №6 по ул. Михайловская) </t>
  </si>
  <si>
    <t>0+000 (ул. Краснофлотская)</t>
  </si>
  <si>
    <t>0+000 (ФАД А-149)</t>
  </si>
  <si>
    <t>2+043</t>
  </si>
  <si>
    <t>0+000 (ул. Днестровская)</t>
  </si>
  <si>
    <t>0+000 (ул. Мясникяна)</t>
  </si>
  <si>
    <t>0+140</t>
  </si>
  <si>
    <t>0+087</t>
  </si>
  <si>
    <t>0+000 (дом №9/7 по ул. Банановая)</t>
  </si>
  <si>
    <t>0+680 (дом №122 по ул. Банановая)</t>
  </si>
  <si>
    <t>0+000 (дом № 9 по ул. Малиновая)</t>
  </si>
  <si>
    <t>0+485 (дом № 20 по ул. Холмская)</t>
  </si>
  <si>
    <t>ул. Защитников Кавказа (пгт Красная Поляна), Адлерский район</t>
  </si>
  <si>
    <t>пер. Аибгинский (пгт Красная Поляна), Адлерский район</t>
  </si>
  <si>
    <t>пер. Мельничный ручей (пгт Красная Поляна), Адлерский район</t>
  </si>
  <si>
    <t>пер. Ореховый (пгт Красная Поляна), Адлерский район</t>
  </si>
  <si>
    <t>ул. Мичурина (пгт Красная Поляна), Адлерский район</t>
  </si>
  <si>
    <t>ул. Вознесенская (пгт Красная Поляна), Адлерский район</t>
  </si>
  <si>
    <t>ул. Турчинского (пгт Красная Поляна), Адлерский район</t>
  </si>
  <si>
    <t>0+000 (ул. Вознесенская)</t>
  </si>
  <si>
    <t>0+580</t>
  </si>
  <si>
    <t>ул. Волоколамская (пгт Красная Поляна), Адлерский район</t>
  </si>
  <si>
    <t>0+000 (ул. Пчеловодов)</t>
  </si>
  <si>
    <t>ул. Пчеловодов (пгт Красная Поляна), Адлерский район</t>
  </si>
  <si>
    <t>ул. Ставропольская (пгт Красная Поляна), Адлерский район</t>
  </si>
  <si>
    <t>0+160</t>
  </si>
  <si>
    <t>пер. Комсомольский (пгт Красная Поляна), Адлерский район</t>
  </si>
  <si>
    <t>0+000 (ул. Заповедная)</t>
  </si>
  <si>
    <t>ул. Аишхо (пгт Красная Поляна), Адлерский район</t>
  </si>
  <si>
    <t>0+000 (ул Турчинского)</t>
  </si>
  <si>
    <t>ул. Гидростроителей (пгт Красная Поляна), Адлерский район</t>
  </si>
  <si>
    <t>0+000 (ул. Волоколамская)</t>
  </si>
  <si>
    <t>пер. Октябрьский (пгт Красная Поляна), Адлерский район</t>
  </si>
  <si>
    <t>ул. Трудовой Славы (пгт Красная Поляна), Адлерский район</t>
  </si>
  <si>
    <t>ул. Заповедная (пгт Красная Поляна), Адлерский район</t>
  </si>
  <si>
    <t>0+000 (ул. Ачишховская)</t>
  </si>
  <si>
    <t>ул. Первомайский тупик (пгт Красная Поляна), Адлерский район</t>
  </si>
  <si>
    <t>0+000 (ул. Турчинского)</t>
  </si>
  <si>
    <t>ул. Ачишховская (пгт Красная Поляна), Адлерский район</t>
  </si>
  <si>
    <t>3+500</t>
  </si>
  <si>
    <t>ул. Налбандяна (с. Нижняя Шиловка), Адлерский район</t>
  </si>
  <si>
    <t>0+430 (дом №12 по ул. Налбандяна)</t>
  </si>
  <si>
    <t>1+165 (дом № 34 по ул. Пограничная)</t>
  </si>
  <si>
    <t>0+000 (дом № 13 по пер. Мира)</t>
  </si>
  <si>
    <t>0+200 (ул. Школьная)</t>
  </si>
  <si>
    <t xml:space="preserve">1+000 (дом № 32з по ул. Школьная) </t>
  </si>
  <si>
    <t>2+300</t>
  </si>
  <si>
    <t>ул.  Коммунаров (с. Верхневеселое), Адлерский район</t>
  </si>
  <si>
    <t>0+500 (ул. Черновицкая)</t>
  </si>
  <si>
    <t>ул. Ворошиловградская (с. Верхневеселое), Адлерский район</t>
  </si>
  <si>
    <t xml:space="preserve">0+500 </t>
  </si>
  <si>
    <t>0+000 (ул. Арташатская)</t>
  </si>
  <si>
    <t>0+200 (дом №7а по ул. Грушевая)</t>
  </si>
  <si>
    <t>0+672</t>
  </si>
  <si>
    <t>0+100 (дом №86Б по ул. Дружная)</t>
  </si>
  <si>
    <t>0+254</t>
  </si>
  <si>
    <t>1+200 ул.Ленина</t>
  </si>
  <si>
    <t xml:space="preserve">0+231 </t>
  </si>
  <si>
    <t xml:space="preserve">0+155 (дом №42 по ул. Ахинтам) </t>
  </si>
  <si>
    <t>0+400 (дом №36 по ул. Невская)</t>
  </si>
  <si>
    <t>0+349</t>
  </si>
  <si>
    <t>0+04</t>
  </si>
  <si>
    <t>0+674</t>
  </si>
  <si>
    <t>0+000 ул.Аэродромная</t>
  </si>
  <si>
    <t>0+400 ул.Лазарева</t>
  </si>
  <si>
    <t>0+000 ул. Цветной бульвар</t>
  </si>
  <si>
    <t>1+050 ул.Донская</t>
  </si>
  <si>
    <t>0+000 ул.Транспортная</t>
  </si>
  <si>
    <t>1+110 ул. Юных Ленинцев</t>
  </si>
  <si>
    <t>0+000 ул. Воровского</t>
  </si>
  <si>
    <t>0+800 ул. Москвина</t>
  </si>
  <si>
    <t>0+656</t>
  </si>
  <si>
    <t>1+380</t>
  </si>
  <si>
    <t>0+000 пер.Рахманинова</t>
  </si>
  <si>
    <t>0+660 ул.Виноградная</t>
  </si>
  <si>
    <t>0+000 ул.Гагарина</t>
  </si>
  <si>
    <t>0+500 ул.Горького</t>
  </si>
  <si>
    <t>0+000  ул. Пластунская</t>
  </si>
  <si>
    <t>0+580 ул. Московская</t>
  </si>
  <si>
    <t>0+000 ул. Парковая</t>
  </si>
  <si>
    <t>0+400  ул.Несербская</t>
  </si>
  <si>
    <t>Таблица № 6. Программа проведения диагностики автомобильных дорог (улиц) федерального, регионального и межмуниципального, местного значения в границах 
Сочинской городской агломерации</t>
  </si>
  <si>
    <t>X</t>
  </si>
  <si>
    <t>установка тросового/барьерного ограждения</t>
  </si>
  <si>
    <t>А-147  "Джубга - Сочи - граница с Республикой Абхазия" (км 80+190 - км 212+470)</t>
  </si>
  <si>
    <t>169+150</t>
  </si>
  <si>
    <t>191+130</t>
  </si>
  <si>
    <t>195+310</t>
  </si>
  <si>
    <t>88+618</t>
  </si>
  <si>
    <t>88+935</t>
  </si>
  <si>
    <t>139+000</t>
  </si>
  <si>
    <t>143+000</t>
  </si>
  <si>
    <t>196+985</t>
  </si>
  <si>
    <t>204+687</t>
  </si>
  <si>
    <t>147+266</t>
  </si>
  <si>
    <t>Реконструкция ИССО</t>
  </si>
  <si>
    <t>120+941</t>
  </si>
  <si>
    <t>149+560</t>
  </si>
  <si>
    <t>140+349</t>
  </si>
  <si>
    <t>90+907</t>
  </si>
  <si>
    <t>86+045</t>
  </si>
  <si>
    <t>86+075</t>
  </si>
  <si>
    <t>Реконструкция укрепительных сооружений</t>
  </si>
  <si>
    <t>Устройство укрепительных сооружений</t>
  </si>
  <si>
    <t>96+980</t>
  </si>
  <si>
    <t>97+074</t>
  </si>
  <si>
    <t>97+407</t>
  </si>
  <si>
    <t>97+500</t>
  </si>
  <si>
    <t>99+715</t>
  </si>
  <si>
    <t>100+012</t>
  </si>
  <si>
    <t>100+150</t>
  </si>
  <si>
    <t>100+420</t>
  </si>
  <si>
    <t>Устроцство укрепительных сооружений</t>
  </si>
  <si>
    <t>100+750</t>
  </si>
  <si>
    <t>100+680</t>
  </si>
  <si>
    <t>101+355</t>
  </si>
  <si>
    <t>101+490</t>
  </si>
  <si>
    <t>123+130</t>
  </si>
  <si>
    <t>123+165</t>
  </si>
  <si>
    <t>163+100</t>
  </si>
  <si>
    <t>163+150</t>
  </si>
  <si>
    <t>167+374</t>
  </si>
  <si>
    <t>167+431</t>
  </si>
  <si>
    <t>170+120</t>
  </si>
  <si>
    <t>170+150</t>
  </si>
  <si>
    <t>172+820</t>
  </si>
  <si>
    <t>172+950</t>
  </si>
  <si>
    <t>88+800</t>
  </si>
  <si>
    <t>88+900</t>
  </si>
  <si>
    <t>Устройство искусственного электроосвещения</t>
  </si>
  <si>
    <t>97+850</t>
  </si>
  <si>
    <t>97+990</t>
  </si>
  <si>
    <t>98+250</t>
  </si>
  <si>
    <t>98+350</t>
  </si>
  <si>
    <t>115+600</t>
  </si>
  <si>
    <t>116+300</t>
  </si>
  <si>
    <t>130+350</t>
  </si>
  <si>
    <t>130+450</t>
  </si>
  <si>
    <t>134+300</t>
  </si>
  <si>
    <t>135+500</t>
  </si>
  <si>
    <t>174+000</t>
  </si>
  <si>
    <t>175+150</t>
  </si>
  <si>
    <t>181+400</t>
  </si>
  <si>
    <t>181+640</t>
  </si>
  <si>
    <t>85+000</t>
  </si>
  <si>
    <t>88+336</t>
  </si>
  <si>
    <t>91+740</t>
  </si>
  <si>
    <t>93+250</t>
  </si>
  <si>
    <t>94+800</t>
  </si>
  <si>
    <t>97+000</t>
  </si>
  <si>
    <t>158+000</t>
  </si>
  <si>
    <t>165+940</t>
  </si>
  <si>
    <t>169+564</t>
  </si>
  <si>
    <t>169+972</t>
  </si>
  <si>
    <t>171+994</t>
  </si>
  <si>
    <t>2+977</t>
  </si>
  <si>
    <t>12+212</t>
  </si>
  <si>
    <t>39+000</t>
  </si>
  <si>
    <t>Таблица № 2. Перечень автомобильных дорог (улиц) федерального и местного значения и планируемые мероприятия на них для достижения целевых показателей по Сочинской городской агломерации</t>
  </si>
  <si>
    <t>0+500 (0+000 ул. Пасечная)</t>
  </si>
  <si>
    <t>0+353</t>
  </si>
  <si>
    <t>0+000 (дом №3/1 по ул. Профсоюзная)</t>
  </si>
  <si>
    <t>Стоимость будет определена после выполнения проектно-изыскательских работ</t>
  </si>
  <si>
    <t>0+615 (ул. Платановая)</t>
  </si>
  <si>
    <t>0+000 (дом №2 по ул. Платановая)</t>
  </si>
  <si>
    <t>0+446 (ул. Железнодорожная)</t>
  </si>
  <si>
    <t>1+152 (ул. Шоссейная)</t>
  </si>
  <si>
    <t>0+000 (дом № 3а по ул. 50 лет СССР)</t>
  </si>
  <si>
    <t>0+000 (дом №9/3 по ул. Депутатская)</t>
  </si>
  <si>
    <t>0+326 (ул. Дмитриевой)</t>
  </si>
  <si>
    <t>1+112 (ул. Верхняя Лысая гора)</t>
  </si>
  <si>
    <t xml:space="preserve">0+000 (ул. Курортный проспект) </t>
  </si>
  <si>
    <t>0+425 (ул. Черноморская)</t>
  </si>
  <si>
    <t>0+000 (дом №18 по ул. Черновицкая)</t>
  </si>
  <si>
    <t xml:space="preserve">0+165 </t>
  </si>
  <si>
    <t>0+000 (дом № 2а)</t>
  </si>
  <si>
    <t>3+800 (ФАД А-147)</t>
  </si>
  <si>
    <t>0+000 (дом №1 по ул. Вознесенская)</t>
  </si>
  <si>
    <t>0+000 (дом № 65 по ул. Эстонская)</t>
  </si>
  <si>
    <t>0+360 (дом № 55/1 по ул. Березовая)</t>
  </si>
  <si>
    <t>0+000 (ул. Брянская)</t>
  </si>
  <si>
    <t>0+000 (ул. Гастелло)</t>
  </si>
  <si>
    <t>2+870 (дом № 63 по ул. Петрозаводская)</t>
  </si>
  <si>
    <t>0+000 (ул. Янтарная)</t>
  </si>
  <si>
    <t>1+500 (пер. Павлова)</t>
  </si>
  <si>
    <t xml:space="preserve">0+000 (ул.Конституции СССР) </t>
  </si>
  <si>
    <t>0+845 (ул. Войкова)</t>
  </si>
  <si>
    <t>1+100 (ФАД А-147)</t>
  </si>
  <si>
    <t>0+000 (ул.Горького</t>
  </si>
  <si>
    <t>0+480 (дом № 26а по ул. Советская)</t>
  </si>
  <si>
    <t>0+000 (дом № 80 а по ул. Защитников Кавказа)</t>
  </si>
  <si>
    <t>5+500 (ул. Ачишховская)</t>
  </si>
  <si>
    <t>Мероприятия по содержанию автомобильных дорогхи местного значения (улиц)  в нормативном состоянии</t>
  </si>
  <si>
    <t xml:space="preserve">содержание </t>
  </si>
  <si>
    <t>муниципальная программа города Сочи "Дорожная деятельность на территории муниципального образования город-курорт Сочи", утвержденной постановлением администрации города Сочи №3707 от 29.12.2015, муниципальная программа города Сочи "Постолимпийское использование олимпийских объектов и развитие Имеретинской низменности города-курорта Сочи", утвержденная постановлением города Сочи №32 от 18.01.2016</t>
  </si>
  <si>
    <t>1+600 (Автодорожный мост через р. Сочи с устройством транспортной развязки в районе Краснодарского кольца)</t>
  </si>
  <si>
    <t>0+000 (Автодорожный мост через р. Сочи с устройством транспортной развязки в районе Краснодарского кольца)</t>
  </si>
  <si>
    <t>0+000 (дом № 42 по ул. Конституции СССР)</t>
  </si>
  <si>
    <t>1+730 (ул. Несебрская)</t>
  </si>
  <si>
    <t>1+580</t>
  </si>
  <si>
    <t>2+040 (дом № 86 по ул. Ачишховская)</t>
  </si>
  <si>
    <t>п.м</t>
  </si>
  <si>
    <t>0+000 (дом № 34 по ул. Дарвина)</t>
  </si>
  <si>
    <t>0+974 (ул.Камо)</t>
  </si>
  <si>
    <t>0+000 (дом № 95 по ул. Дарвина)</t>
  </si>
  <si>
    <t>0+000 (ул. Сухумсое шоссе)</t>
  </si>
  <si>
    <t>2+230</t>
  </si>
  <si>
    <t>0+780 (ул. Альпийская)</t>
  </si>
  <si>
    <t>0+098</t>
  </si>
  <si>
    <t>15+50</t>
  </si>
  <si>
    <t>0+000 (дом №61а по ул. Ворошиловградская)</t>
  </si>
  <si>
    <t>0+100 (0+000 ул. Пасечная)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</si>
</sst>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0.0%"/>
    <numFmt numFmtId="167" formatCode="#,##0.0"/>
    <numFmt numFmtId="168" formatCode="#,##0.0000"/>
    <numFmt numFmtId="169" formatCode="000\+000"/>
    <numFmt numFmtId="170" formatCode="#,##0.000"/>
    <numFmt numFmtId="171" formatCode="#,##0.0000000"/>
  </numFmts>
  <fonts count="39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 Cyr"/>
      <family val="2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b/>
      <i/>
      <sz val="11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n"/>
      <charset val="204"/>
    </font>
    <font>
      <sz val="11"/>
      <color indexed="8"/>
      <name val="Times New Romn"/>
      <charset val="204"/>
    </font>
    <font>
      <sz val="11"/>
      <color rgb="FFFF0000"/>
      <name val="Times New Roman"/>
      <family val="1"/>
    </font>
    <font>
      <sz val="11"/>
      <name val="Times New Romn"/>
      <charset val="204"/>
    </font>
    <font>
      <b/>
      <sz val="11"/>
      <color theme="1"/>
      <name val="Times New Romn"/>
      <charset val="204"/>
    </font>
    <font>
      <sz val="11"/>
      <color rgb="FF00B0F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4" fillId="0" borderId="0"/>
    <xf numFmtId="0" fontId="1" fillId="0" borderId="0"/>
    <xf numFmtId="0" fontId="25" fillId="0" borderId="0"/>
    <xf numFmtId="0" fontId="32" fillId="0" borderId="0"/>
  </cellStyleXfs>
  <cellXfs count="955">
    <xf numFmtId="0" fontId="0" fillId="0" borderId="0" xfId="0"/>
    <xf numFmtId="0" fontId="5" fillId="0" borderId="0" xfId="0" applyFont="1"/>
    <xf numFmtId="0" fontId="8" fillId="0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5" fillId="0" borderId="0" xfId="0" applyFont="1" applyBorder="1"/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2" fontId="13" fillId="0" borderId="15" xfId="2" applyNumberFormat="1" applyFont="1" applyFill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2" fontId="13" fillId="0" borderId="2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/>
    <xf numFmtId="0" fontId="10" fillId="6" borderId="5" xfId="0" applyFont="1" applyFill="1" applyBorder="1" applyAlignment="1">
      <alignment horizontal="center" vertical="center" wrapText="1"/>
    </xf>
    <xf numFmtId="0" fontId="5" fillId="6" borderId="9" xfId="0" applyFont="1" applyFill="1" applyBorder="1"/>
    <xf numFmtId="0" fontId="10" fillId="6" borderId="10" xfId="0" applyFont="1" applyFill="1" applyBorder="1" applyAlignment="1">
      <alignment horizontal="center" vertical="center" wrapText="1"/>
    </xf>
    <xf numFmtId="0" fontId="5" fillId="7" borderId="0" xfId="0" applyFont="1" applyFill="1"/>
    <xf numFmtId="0" fontId="5" fillId="7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10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vertical="center" wrapText="1"/>
    </xf>
    <xf numFmtId="0" fontId="10" fillId="7" borderId="11" xfId="0" applyFont="1" applyFill="1" applyBorder="1" applyAlignment="1">
      <alignment vertical="center" wrapText="1"/>
    </xf>
    <xf numFmtId="0" fontId="10" fillId="7" borderId="12" xfId="0" applyFont="1" applyFill="1" applyBorder="1" applyAlignment="1">
      <alignment vertical="center" wrapText="1"/>
    </xf>
    <xf numFmtId="0" fontId="10" fillId="7" borderId="19" xfId="0" applyFont="1" applyFill="1" applyBorder="1" applyAlignment="1">
      <alignment vertical="center" wrapText="1"/>
    </xf>
    <xf numFmtId="0" fontId="10" fillId="7" borderId="20" xfId="0" applyFont="1" applyFill="1" applyBorder="1" applyAlignment="1">
      <alignment vertical="center" wrapText="1"/>
    </xf>
    <xf numFmtId="0" fontId="10" fillId="7" borderId="21" xfId="0" applyFont="1" applyFill="1" applyBorder="1" applyAlignment="1">
      <alignment vertical="center" wrapText="1"/>
    </xf>
    <xf numFmtId="0" fontId="10" fillId="7" borderId="22" xfId="0" applyFont="1" applyFill="1" applyBorder="1" applyAlignment="1">
      <alignment vertical="center" wrapText="1"/>
    </xf>
    <xf numFmtId="0" fontId="5" fillId="0" borderId="0" xfId="0" applyFont="1" applyFill="1"/>
    <xf numFmtId="0" fontId="11" fillId="0" borderId="2" xfId="0" applyFont="1" applyBorder="1" applyAlignment="1">
      <alignment horizontal="center" vertical="center" wrapText="1"/>
    </xf>
    <xf numFmtId="0" fontId="5" fillId="4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5" fillId="4" borderId="23" xfId="0" applyFont="1" applyFill="1" applyBorder="1"/>
    <xf numFmtId="0" fontId="10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15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5" fillId="7" borderId="23" xfId="0" applyFont="1" applyFill="1" applyBorder="1"/>
    <xf numFmtId="0" fontId="10" fillId="7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6" borderId="23" xfId="0" applyFont="1" applyFill="1" applyBorder="1"/>
    <xf numFmtId="0" fontId="9" fillId="2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10" fillId="6" borderId="1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3" fillId="0" borderId="0" xfId="0" applyFont="1"/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23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/>
    <xf numFmtId="0" fontId="16" fillId="9" borderId="2" xfId="0" applyFont="1" applyFill="1" applyBorder="1"/>
    <xf numFmtId="0" fontId="20" fillId="9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0" xfId="0" applyFont="1"/>
    <xf numFmtId="0" fontId="17" fillId="9" borderId="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5" fillId="0" borderId="2" xfId="0" applyFont="1" applyBorder="1" applyAlignment="1"/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5" fillId="0" borderId="3" xfId="0" applyFont="1" applyFill="1" applyBorder="1"/>
    <xf numFmtId="0" fontId="10" fillId="7" borderId="25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vertical="center" wrapText="1"/>
    </xf>
    <xf numFmtId="0" fontId="5" fillId="11" borderId="2" xfId="0" applyFont="1" applyFill="1" applyBorder="1"/>
    <xf numFmtId="0" fontId="9" fillId="11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left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5" fillId="11" borderId="0" xfId="0" applyFont="1" applyFill="1" applyBorder="1"/>
    <xf numFmtId="0" fontId="5" fillId="11" borderId="0" xfId="0" applyFont="1" applyFill="1"/>
    <xf numFmtId="0" fontId="15" fillId="2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/>
    <xf numFmtId="0" fontId="0" fillId="0" borderId="39" xfId="0" applyBorder="1"/>
    <xf numFmtId="0" fontId="0" fillId="0" borderId="40" xfId="0" applyBorder="1"/>
    <xf numFmtId="0" fontId="0" fillId="0" borderId="21" xfId="0" applyBorder="1"/>
    <xf numFmtId="0" fontId="0" fillId="0" borderId="41" xfId="0" applyBorder="1"/>
    <xf numFmtId="0" fontId="0" fillId="0" borderId="16" xfId="0" applyBorder="1"/>
    <xf numFmtId="0" fontId="0" fillId="0" borderId="15" xfId="0" applyBorder="1"/>
    <xf numFmtId="0" fontId="0" fillId="0" borderId="38" xfId="0" applyBorder="1"/>
    <xf numFmtId="0" fontId="16" fillId="0" borderId="29" xfId="0" applyFont="1" applyBorder="1" applyAlignment="1">
      <alignment horizontal="center"/>
    </xf>
    <xf numFmtId="0" fontId="25" fillId="0" borderId="2" xfId="0" applyFont="1" applyBorder="1"/>
    <xf numFmtId="0" fontId="0" fillId="0" borderId="26" xfId="0" applyBorder="1"/>
    <xf numFmtId="0" fontId="2" fillId="0" borderId="26" xfId="0" applyFont="1" applyBorder="1" applyAlignment="1">
      <alignment horizontal="center"/>
    </xf>
    <xf numFmtId="0" fontId="0" fillId="0" borderId="45" xfId="0" applyBorder="1"/>
    <xf numFmtId="0" fontId="16" fillId="0" borderId="46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6" xfId="0" applyFont="1" applyBorder="1"/>
    <xf numFmtId="0" fontId="16" fillId="0" borderId="45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39" xfId="0" applyFont="1" applyBorder="1"/>
    <xf numFmtId="0" fontId="3" fillId="0" borderId="21" xfId="0" applyFont="1" applyBorder="1"/>
    <xf numFmtId="0" fontId="3" fillId="0" borderId="41" xfId="0" applyFont="1" applyBorder="1"/>
    <xf numFmtId="0" fontId="27" fillId="0" borderId="21" xfId="1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5" fillId="6" borderId="0" xfId="0" applyFont="1" applyFill="1"/>
    <xf numFmtId="0" fontId="17" fillId="0" borderId="2" xfId="0" applyFont="1" applyBorder="1" applyAlignment="1">
      <alignment horizontal="center" vertical="center" wrapText="1"/>
    </xf>
    <xf numFmtId="0" fontId="10" fillId="7" borderId="0" xfId="0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166" fontId="20" fillId="0" borderId="2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166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vertical="top" wrapText="1"/>
    </xf>
    <xf numFmtId="165" fontId="17" fillId="9" borderId="2" xfId="0" applyNumberFormat="1" applyFont="1" applyFill="1" applyBorder="1" applyAlignment="1">
      <alignment horizontal="center" vertical="center"/>
    </xf>
    <xf numFmtId="167" fontId="17" fillId="9" borderId="2" xfId="0" applyNumberFormat="1" applyFont="1" applyFill="1" applyBorder="1" applyAlignment="1">
      <alignment horizontal="center" vertical="center"/>
    </xf>
    <xf numFmtId="166" fontId="17" fillId="9" borderId="2" xfId="0" applyNumberFormat="1" applyFont="1" applyFill="1" applyBorder="1" applyAlignment="1">
      <alignment horizontal="center" vertical="center"/>
    </xf>
    <xf numFmtId="17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vertical="center" wrapText="1" shrinkToFit="1"/>
    </xf>
    <xf numFmtId="165" fontId="3" fillId="0" borderId="2" xfId="3" applyNumberFormat="1" applyFont="1" applyFill="1" applyBorder="1" applyAlignment="1">
      <alignment horizontal="center" vertical="center" wrapText="1" shrinkToFit="1"/>
    </xf>
    <xf numFmtId="167" fontId="2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20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7" fontId="2" fillId="10" borderId="2" xfId="0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7" fontId="3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/>
    </xf>
    <xf numFmtId="167" fontId="3" fillId="0" borderId="2" xfId="3" applyNumberFormat="1" applyFont="1" applyFill="1" applyBorder="1" applyAlignment="1">
      <alignment horizontal="center" vertical="center" wrapText="1" shrinkToFit="1"/>
    </xf>
    <xf numFmtId="166" fontId="17" fillId="12" borderId="2" xfId="0" applyNumberFormat="1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167" fontId="2" fillId="12" borderId="2" xfId="0" applyNumberFormat="1" applyFont="1" applyFill="1" applyBorder="1" applyAlignment="1">
      <alignment horizontal="center" vertical="center"/>
    </xf>
    <xf numFmtId="169" fontId="3" fillId="0" borderId="2" xfId="3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5" xfId="0" applyNumberFormat="1" applyFont="1" applyFill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/>
    </xf>
    <xf numFmtId="165" fontId="7" fillId="2" borderId="2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/>
    </xf>
    <xf numFmtId="165" fontId="7" fillId="2" borderId="15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5" fontId="7" fillId="2" borderId="13" xfId="0" applyNumberFormat="1" applyFont="1" applyFill="1" applyBorder="1" applyAlignment="1">
      <alignment vertical="center"/>
    </xf>
    <xf numFmtId="165" fontId="7" fillId="2" borderId="24" xfId="0" applyNumberFormat="1" applyFont="1" applyFill="1" applyBorder="1" applyAlignment="1">
      <alignment vertical="center"/>
    </xf>
    <xf numFmtId="165" fontId="7" fillId="2" borderId="15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7" fontId="3" fillId="13" borderId="24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center" wrapText="1"/>
    </xf>
    <xf numFmtId="165" fontId="10" fillId="7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7" fontId="3" fillId="13" borderId="24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5" fillId="14" borderId="24" xfId="0" applyNumberFormat="1" applyFont="1" applyFill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167" fontId="20" fillId="0" borderId="2" xfId="0" applyNumberFormat="1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67" fontId="0" fillId="0" borderId="0" xfId="0" applyNumberFormat="1"/>
    <xf numFmtId="167" fontId="10" fillId="4" borderId="2" xfId="0" applyNumberFormat="1" applyFont="1" applyFill="1" applyBorder="1" applyAlignment="1">
      <alignment horizontal="center" vertical="center" wrapText="1"/>
    </xf>
    <xf numFmtId="167" fontId="10" fillId="11" borderId="2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/>
    </xf>
    <xf numFmtId="167" fontId="7" fillId="0" borderId="13" xfId="0" applyNumberFormat="1" applyFont="1" applyFill="1" applyBorder="1" applyAlignment="1">
      <alignment horizontal="center" vertical="center"/>
    </xf>
    <xf numFmtId="167" fontId="5" fillId="0" borderId="2" xfId="0" applyNumberFormat="1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167" fontId="7" fillId="2" borderId="13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67" fontId="11" fillId="2" borderId="2" xfId="0" applyNumberFormat="1" applyFont="1" applyFill="1" applyBorder="1" applyAlignment="1">
      <alignment horizontal="center" vertical="center"/>
    </xf>
    <xf numFmtId="167" fontId="11" fillId="2" borderId="13" xfId="0" applyNumberFormat="1" applyFont="1" applyFill="1" applyBorder="1" applyAlignment="1">
      <alignment horizontal="center" vertical="center"/>
    </xf>
    <xf numFmtId="167" fontId="7" fillId="2" borderId="24" xfId="0" applyNumberFormat="1" applyFont="1" applyFill="1" applyBorder="1" applyAlignment="1">
      <alignment horizontal="center" vertical="center"/>
    </xf>
    <xf numFmtId="167" fontId="7" fillId="2" borderId="15" xfId="0" applyNumberFormat="1" applyFont="1" applyFill="1" applyBorder="1" applyAlignment="1">
      <alignment horizontal="center" vertical="center"/>
    </xf>
    <xf numFmtId="167" fontId="7" fillId="0" borderId="15" xfId="0" applyNumberFormat="1" applyFont="1" applyFill="1" applyBorder="1" applyAlignment="1">
      <alignment horizontal="center" vertical="center"/>
    </xf>
    <xf numFmtId="167" fontId="7" fillId="0" borderId="24" xfId="0" applyNumberFormat="1" applyFont="1" applyFill="1" applyBorder="1" applyAlignment="1">
      <alignment horizontal="center" vertical="center"/>
    </xf>
    <xf numFmtId="167" fontId="7" fillId="2" borderId="13" xfId="0" applyNumberFormat="1" applyFont="1" applyFill="1" applyBorder="1" applyAlignment="1">
      <alignment vertical="center"/>
    </xf>
    <xf numFmtId="167" fontId="7" fillId="2" borderId="24" xfId="0" applyNumberFormat="1" applyFont="1" applyFill="1" applyBorder="1" applyAlignment="1">
      <alignment vertical="center"/>
    </xf>
    <xf numFmtId="167" fontId="7" fillId="2" borderId="15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7" fontId="11" fillId="0" borderId="1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7" fontId="10" fillId="6" borderId="2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/>
    <xf numFmtId="167" fontId="9" fillId="11" borderId="2" xfId="0" applyNumberFormat="1" applyFont="1" applyFill="1" applyBorder="1" applyAlignment="1">
      <alignment horizontal="center" vertical="center" wrapText="1"/>
    </xf>
    <xf numFmtId="167" fontId="9" fillId="11" borderId="2" xfId="0" applyNumberFormat="1" applyFont="1" applyFill="1" applyBorder="1" applyAlignment="1">
      <alignment vertical="center" wrapText="1"/>
    </xf>
    <xf numFmtId="167" fontId="10" fillId="7" borderId="2" xfId="0" applyNumberFormat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vertical="center"/>
    </xf>
    <xf numFmtId="0" fontId="3" fillId="0" borderId="13" xfId="3" applyFont="1" applyFill="1" applyBorder="1" applyAlignment="1">
      <alignment vertical="center" wrapText="1" shrinkToFit="1"/>
    </xf>
    <xf numFmtId="0" fontId="9" fillId="0" borderId="13" xfId="0" applyFont="1" applyFill="1" applyBorder="1" applyAlignment="1">
      <alignment vertical="center"/>
    </xf>
    <xf numFmtId="0" fontId="34" fillId="0" borderId="13" xfId="0" applyFont="1" applyFill="1" applyBorder="1" applyAlignment="1">
      <alignment vertical="center" wrapText="1"/>
    </xf>
    <xf numFmtId="167" fontId="2" fillId="0" borderId="0" xfId="0" applyNumberFormat="1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171" fontId="10" fillId="11" borderId="2" xfId="0" applyNumberFormat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7" fontId="7" fillId="0" borderId="1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7" fontId="5" fillId="0" borderId="13" xfId="0" applyNumberFormat="1" applyFont="1" applyFill="1" applyBorder="1" applyAlignment="1">
      <alignment horizontal="center" vertical="center"/>
    </xf>
    <xf numFmtId="165" fontId="3" fillId="0" borderId="13" xfId="3" applyNumberFormat="1" applyFont="1" applyFill="1" applyBorder="1" applyAlignment="1">
      <alignment horizontal="center" vertical="center" wrapText="1" shrinkToFi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7" borderId="15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7" fontId="3" fillId="0" borderId="13" xfId="0" applyNumberFormat="1" applyFont="1" applyFill="1" applyBorder="1" applyAlignment="1">
      <alignment horizontal="center" vertical="center" wrapText="1"/>
    </xf>
    <xf numFmtId="167" fontId="3" fillId="0" borderId="24" xfId="0" applyNumberFormat="1" applyFont="1" applyFill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wrapText="1"/>
    </xf>
    <xf numFmtId="167" fontId="5" fillId="0" borderId="13" xfId="0" applyNumberFormat="1" applyFont="1" applyFill="1" applyBorder="1" applyAlignment="1">
      <alignment horizontal="center" vertical="center" wrapText="1"/>
    </xf>
    <xf numFmtId="167" fontId="5" fillId="0" borderId="24" xfId="0" applyNumberFormat="1" applyFont="1" applyFill="1" applyBorder="1" applyAlignment="1">
      <alignment horizontal="center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right" vertical="center" wrapText="1"/>
    </xf>
    <xf numFmtId="0" fontId="7" fillId="0" borderId="24" xfId="0" applyNumberFormat="1" applyFont="1" applyFill="1" applyBorder="1" applyAlignment="1">
      <alignment horizontal="right" vertical="center" wrapText="1"/>
    </xf>
    <xf numFmtId="0" fontId="7" fillId="0" borderId="15" xfId="0" applyNumberFormat="1" applyFont="1" applyFill="1" applyBorder="1" applyAlignment="1">
      <alignment horizontal="right" vertical="center" wrapText="1"/>
    </xf>
    <xf numFmtId="1" fontId="34" fillId="0" borderId="13" xfId="0" applyNumberFormat="1" applyFont="1" applyFill="1" applyBorder="1" applyAlignment="1">
      <alignment horizontal="center" vertical="center" wrapText="1"/>
    </xf>
    <xf numFmtId="1" fontId="34" fillId="0" borderId="24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 wrapText="1"/>
    </xf>
    <xf numFmtId="167" fontId="5" fillId="0" borderId="13" xfId="0" applyNumberFormat="1" applyFont="1" applyFill="1" applyBorder="1" applyAlignment="1">
      <alignment horizontal="center" vertical="center"/>
    </xf>
    <xf numFmtId="167" fontId="5" fillId="0" borderId="24" xfId="0" applyNumberFormat="1" applyFont="1" applyFill="1" applyBorder="1" applyAlignment="1">
      <alignment horizontal="center" vertical="center"/>
    </xf>
    <xf numFmtId="167" fontId="5" fillId="0" borderId="15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167" fontId="3" fillId="0" borderId="13" xfId="3" applyNumberFormat="1" applyFont="1" applyFill="1" applyBorder="1" applyAlignment="1">
      <alignment horizontal="center" vertical="center" wrapText="1" shrinkToFit="1"/>
    </xf>
    <xf numFmtId="167" fontId="3" fillId="0" borderId="24" xfId="3" applyNumberFormat="1" applyFont="1" applyFill="1" applyBorder="1" applyAlignment="1">
      <alignment horizontal="center" vertical="center" wrapText="1" shrinkToFit="1"/>
    </xf>
    <xf numFmtId="167" fontId="36" fillId="0" borderId="13" xfId="0" applyNumberFormat="1" applyFont="1" applyFill="1" applyBorder="1" applyAlignment="1">
      <alignment horizontal="center" vertical="center" wrapText="1"/>
    </xf>
    <xf numFmtId="167" fontId="36" fillId="0" borderId="24" xfId="0" applyNumberFormat="1" applyFont="1" applyFill="1" applyBorder="1" applyAlignment="1">
      <alignment horizontal="center" vertical="center" wrapText="1"/>
    </xf>
    <xf numFmtId="167" fontId="36" fillId="0" borderId="15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/>
    </xf>
    <xf numFmtId="165" fontId="7" fillId="2" borderId="24" xfId="0" applyNumberFormat="1" applyFont="1" applyFill="1" applyBorder="1" applyAlignment="1">
      <alignment horizontal="center" vertical="center"/>
    </xf>
    <xf numFmtId="165" fontId="7" fillId="2" borderId="15" xfId="0" applyNumberFormat="1" applyFont="1" applyFill="1" applyBorder="1" applyAlignment="1">
      <alignment horizontal="center" vertical="center"/>
    </xf>
    <xf numFmtId="167" fontId="7" fillId="2" borderId="13" xfId="0" applyNumberFormat="1" applyFont="1" applyFill="1" applyBorder="1" applyAlignment="1">
      <alignment horizontal="center" vertical="center"/>
    </xf>
    <xf numFmtId="167" fontId="7" fillId="2" borderId="24" xfId="0" applyNumberFormat="1" applyFont="1" applyFill="1" applyBorder="1" applyAlignment="1">
      <alignment horizontal="center" vertical="center"/>
    </xf>
    <xf numFmtId="167" fontId="7" fillId="2" borderId="15" xfId="0" applyNumberFormat="1" applyFont="1" applyFill="1" applyBorder="1" applyAlignment="1">
      <alignment horizontal="center" vertical="center"/>
    </xf>
    <xf numFmtId="3" fontId="7" fillId="4" borderId="13" xfId="0" applyNumberFormat="1" applyFont="1" applyFill="1" applyBorder="1" applyAlignment="1">
      <alignment horizontal="right" vertical="center" wrapText="1"/>
    </xf>
    <xf numFmtId="3" fontId="7" fillId="4" borderId="24" xfId="0" applyNumberFormat="1" applyFont="1" applyFill="1" applyBorder="1" applyAlignment="1">
      <alignment horizontal="right" vertical="center" wrapText="1"/>
    </xf>
    <xf numFmtId="3" fontId="7" fillId="4" borderId="15" xfId="0" applyNumberFormat="1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9" fillId="11" borderId="6" xfId="0" applyFont="1" applyFill="1" applyBorder="1" applyAlignment="1">
      <alignment horizontal="left" vertical="center" wrapText="1"/>
    </xf>
    <xf numFmtId="0" fontId="9" fillId="11" borderId="7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/>
    </xf>
    <xf numFmtId="167" fontId="10" fillId="4" borderId="13" xfId="0" applyNumberFormat="1" applyFont="1" applyFill="1" applyBorder="1" applyAlignment="1">
      <alignment horizontal="center" vertical="center" wrapText="1"/>
    </xf>
    <xf numFmtId="167" fontId="10" fillId="4" borderId="1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5" fontId="3" fillId="0" borderId="13" xfId="3" applyNumberFormat="1" applyFont="1" applyBorder="1" applyAlignment="1">
      <alignment horizontal="center" vertical="center" wrapText="1" shrinkToFit="1"/>
    </xf>
    <xf numFmtId="165" fontId="3" fillId="0" borderId="24" xfId="3" applyNumberFormat="1" applyFont="1" applyBorder="1" applyAlignment="1">
      <alignment horizontal="center" vertical="center" wrapText="1" shrinkToFit="1"/>
    </xf>
    <xf numFmtId="165" fontId="3" fillId="0" borderId="15" xfId="3" applyNumberFormat="1" applyFont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67" fontId="3" fillId="0" borderId="13" xfId="3" applyNumberFormat="1" applyFont="1" applyBorder="1" applyAlignment="1">
      <alignment horizontal="center" vertical="center" wrapText="1" shrinkToFit="1"/>
    </xf>
    <xf numFmtId="167" fontId="3" fillId="0" borderId="15" xfId="3" applyNumberFormat="1" applyFont="1" applyBorder="1" applyAlignment="1">
      <alignment horizontal="center" vertical="center" wrapText="1" shrinkToFit="1"/>
    </xf>
    <xf numFmtId="167" fontId="33" fillId="0" borderId="13" xfId="0" applyNumberFormat="1" applyFont="1" applyFill="1" applyBorder="1" applyAlignment="1">
      <alignment horizontal="center" vertical="center"/>
    </xf>
    <xf numFmtId="167" fontId="33" fillId="0" borderId="24" xfId="0" applyNumberFormat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left" vertical="center" wrapText="1"/>
    </xf>
    <xf numFmtId="0" fontId="10" fillId="11" borderId="6" xfId="0" applyFont="1" applyFill="1" applyBorder="1" applyAlignment="1">
      <alignment horizontal="left" vertical="center" wrapText="1"/>
    </xf>
    <xf numFmtId="0" fontId="10" fillId="11" borderId="7" xfId="0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24" xfId="0" applyNumberFormat="1" applyFont="1" applyBorder="1" applyAlignment="1">
      <alignment horizontal="center" vertical="center" wrapText="1"/>
    </xf>
    <xf numFmtId="167" fontId="3" fillId="0" borderId="15" xfId="0" applyNumberFormat="1" applyFont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167" fontId="9" fillId="2" borderId="13" xfId="0" applyNumberFormat="1" applyFont="1" applyFill="1" applyBorder="1" applyAlignment="1">
      <alignment horizontal="center" vertical="center"/>
    </xf>
    <xf numFmtId="167" fontId="9" fillId="2" borderId="24" xfId="0" applyNumberFormat="1" applyFont="1" applyFill="1" applyBorder="1" applyAlignment="1">
      <alignment horizontal="center" vertical="center"/>
    </xf>
    <xf numFmtId="167" fontId="9" fillId="2" borderId="15" xfId="0" applyNumberFormat="1" applyFont="1" applyFill="1" applyBorder="1" applyAlignment="1">
      <alignment horizontal="center" vertical="center"/>
    </xf>
    <xf numFmtId="167" fontId="8" fillId="2" borderId="13" xfId="0" applyNumberFormat="1" applyFont="1" applyFill="1" applyBorder="1" applyAlignment="1">
      <alignment horizontal="center" vertical="center"/>
    </xf>
    <xf numFmtId="167" fontId="8" fillId="2" borderId="15" xfId="0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 wrapText="1"/>
    </xf>
    <xf numFmtId="167" fontId="38" fillId="0" borderId="15" xfId="0" applyNumberFormat="1" applyFont="1" applyFill="1" applyBorder="1" applyAlignment="1">
      <alignment horizontal="center" vertical="center" wrapText="1"/>
    </xf>
    <xf numFmtId="167" fontId="3" fillId="0" borderId="24" xfId="3" applyNumberFormat="1" applyFont="1" applyBorder="1" applyAlignment="1">
      <alignment horizontal="center" vertical="center" wrapText="1" shrinkToFit="1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left" vertical="center" wrapText="1" shrinkToFit="1"/>
    </xf>
    <xf numFmtId="0" fontId="3" fillId="0" borderId="15" xfId="3" applyFont="1" applyFill="1" applyBorder="1" applyAlignment="1">
      <alignment horizontal="left" vertical="center" wrapText="1" shrinkToFi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1" fontId="33" fillId="0" borderId="13" xfId="0" applyNumberFormat="1" applyFont="1" applyFill="1" applyBorder="1" applyAlignment="1">
      <alignment horizontal="center" vertical="center"/>
    </xf>
    <xf numFmtId="1" fontId="33" fillId="0" borderId="24" xfId="0" applyNumberFormat="1" applyFont="1" applyFill="1" applyBorder="1" applyAlignment="1">
      <alignment horizontal="center" vertical="center"/>
    </xf>
    <xf numFmtId="1" fontId="33" fillId="0" borderId="15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left" vertical="center" wrapText="1"/>
    </xf>
    <xf numFmtId="0" fontId="33" fillId="0" borderId="24" xfId="0" applyFont="1" applyFill="1" applyBorder="1" applyAlignment="1">
      <alignment horizontal="left" vertical="center" wrapText="1"/>
    </xf>
    <xf numFmtId="167" fontId="33" fillId="0" borderId="15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167" fontId="7" fillId="0" borderId="13" xfId="0" applyNumberFormat="1" applyFont="1" applyFill="1" applyBorder="1" applyAlignment="1">
      <alignment horizontal="center" vertical="center" wrapText="1"/>
    </xf>
    <xf numFmtId="167" fontId="7" fillId="0" borderId="24" xfId="0" applyNumberFormat="1" applyFont="1" applyFill="1" applyBorder="1" applyAlignment="1">
      <alignment horizontal="center" vertical="center" wrapText="1"/>
    </xf>
    <xf numFmtId="167" fontId="7" fillId="0" borderId="15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left" vertical="center" wrapText="1" shrinkToFit="1"/>
    </xf>
    <xf numFmtId="0" fontId="3" fillId="0" borderId="13" xfId="3" applyFont="1" applyFill="1" applyBorder="1" applyAlignment="1">
      <alignment horizontal="center" vertical="center" wrapText="1" shrinkToFit="1"/>
    </xf>
    <xf numFmtId="0" fontId="3" fillId="0" borderId="24" xfId="3" applyFont="1" applyFill="1" applyBorder="1" applyAlignment="1">
      <alignment horizontal="center" vertical="center" wrapText="1" shrinkToFit="1"/>
    </xf>
    <xf numFmtId="0" fontId="3" fillId="0" borderId="15" xfId="3" applyFont="1" applyFill="1" applyBorder="1" applyAlignment="1">
      <alignment horizontal="center" vertical="center" wrapText="1" shrinkToFit="1"/>
    </xf>
    <xf numFmtId="1" fontId="3" fillId="0" borderId="13" xfId="3" applyNumberFormat="1" applyFont="1" applyFill="1" applyBorder="1" applyAlignment="1">
      <alignment horizontal="center" vertical="center" wrapText="1" shrinkToFit="1"/>
    </xf>
    <xf numFmtId="1" fontId="3" fillId="0" borderId="24" xfId="3" applyNumberFormat="1" applyFont="1" applyFill="1" applyBorder="1" applyAlignment="1">
      <alignment horizontal="center" vertical="center" wrapText="1" shrinkToFit="1"/>
    </xf>
    <xf numFmtId="1" fontId="3" fillId="0" borderId="15" xfId="3" applyNumberFormat="1" applyFont="1" applyFill="1" applyBorder="1" applyAlignment="1">
      <alignment horizontal="center" vertical="center" wrapText="1" shrinkToFit="1"/>
    </xf>
    <xf numFmtId="167" fontId="3" fillId="0" borderId="15" xfId="3" applyNumberFormat="1" applyFont="1" applyFill="1" applyBorder="1" applyAlignment="1">
      <alignment horizontal="center" vertical="center" wrapText="1" shrinkToFit="1"/>
    </xf>
    <xf numFmtId="167" fontId="7" fillId="2" borderId="13" xfId="0" applyNumberFormat="1" applyFont="1" applyFill="1" applyBorder="1" applyAlignment="1">
      <alignment horizontal="center" vertical="center" wrapText="1"/>
    </xf>
    <xf numFmtId="167" fontId="7" fillId="2" borderId="24" xfId="0" applyNumberFormat="1" applyFont="1" applyFill="1" applyBorder="1" applyAlignment="1">
      <alignment horizontal="center" vertical="center" wrapText="1"/>
    </xf>
    <xf numFmtId="167" fontId="7" fillId="2" borderId="15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1" fontId="7" fillId="2" borderId="24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65" fontId="3" fillId="0" borderId="13" xfId="3" applyNumberFormat="1" applyFont="1" applyFill="1" applyBorder="1" applyAlignment="1">
      <alignment horizontal="center" vertical="center" wrapText="1" shrinkToFit="1"/>
    </xf>
    <xf numFmtId="165" fontId="3" fillId="0" borderId="24" xfId="3" applyNumberFormat="1" applyFont="1" applyFill="1" applyBorder="1" applyAlignment="1">
      <alignment horizontal="center" vertical="center" wrapText="1" shrinkToFit="1"/>
    </xf>
    <xf numFmtId="165" fontId="3" fillId="0" borderId="15" xfId="3" applyNumberFormat="1" applyFont="1" applyFill="1" applyBorder="1" applyAlignment="1">
      <alignment horizontal="center" vertical="center" wrapText="1" shrinkToFit="1"/>
    </xf>
    <xf numFmtId="165" fontId="7" fillId="2" borderId="13" xfId="0" applyNumberFormat="1" applyFont="1" applyFill="1" applyBorder="1" applyAlignment="1">
      <alignment horizontal="center" vertical="center" wrapText="1"/>
    </xf>
    <xf numFmtId="165" fontId="7" fillId="2" borderId="24" xfId="0" applyNumberFormat="1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65" fontId="3" fillId="0" borderId="13" xfId="3" applyNumberFormat="1" applyFont="1" applyFill="1" applyBorder="1" applyAlignment="1">
      <alignment horizontal="left" vertical="center" wrapText="1" shrinkToFit="1"/>
    </xf>
    <xf numFmtId="165" fontId="3" fillId="0" borderId="24" xfId="3" applyNumberFormat="1" applyFont="1" applyFill="1" applyBorder="1" applyAlignment="1">
      <alignment horizontal="left" vertical="center" wrapText="1" shrinkToFit="1"/>
    </xf>
    <xf numFmtId="167" fontId="5" fillId="0" borderId="13" xfId="0" applyNumberFormat="1" applyFont="1" applyBorder="1" applyAlignment="1">
      <alignment horizontal="center" vertical="center" wrapText="1"/>
    </xf>
    <xf numFmtId="167" fontId="5" fillId="0" borderId="24" xfId="0" applyNumberFormat="1" applyFont="1" applyBorder="1" applyAlignment="1">
      <alignment horizontal="center" vertical="center" wrapText="1"/>
    </xf>
    <xf numFmtId="167" fontId="5" fillId="0" borderId="15" xfId="0" applyNumberFormat="1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36" fillId="0" borderId="13" xfId="0" applyNumberFormat="1" applyFont="1" applyFill="1" applyBorder="1" applyAlignment="1">
      <alignment horizontal="center" vertical="center" wrapText="1"/>
    </xf>
    <xf numFmtId="1" fontId="36" fillId="0" borderId="24" xfId="0" applyNumberFormat="1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left" vertical="center" wrapText="1"/>
    </xf>
    <xf numFmtId="0" fontId="36" fillId="0" borderId="24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 wrapText="1"/>
    </xf>
    <xf numFmtId="165" fontId="7" fillId="0" borderId="13" xfId="0" applyNumberFormat="1" applyFont="1" applyFill="1" applyBorder="1" applyAlignment="1">
      <alignment horizontal="left" vertical="center" wrapText="1"/>
    </xf>
    <xf numFmtId="165" fontId="7" fillId="0" borderId="24" xfId="0" applyNumberFormat="1" applyFont="1" applyFill="1" applyBorder="1" applyAlignment="1">
      <alignment horizontal="left" vertical="center" wrapText="1"/>
    </xf>
    <xf numFmtId="165" fontId="7" fillId="0" borderId="15" xfId="0" applyNumberFormat="1" applyFont="1" applyFill="1" applyBorder="1" applyAlignment="1">
      <alignment horizontal="left" vertical="center" wrapText="1"/>
    </xf>
    <xf numFmtId="167" fontId="7" fillId="0" borderId="13" xfId="0" applyNumberFormat="1" applyFont="1" applyFill="1" applyBorder="1" applyAlignment="1">
      <alignment horizontal="center" vertical="center"/>
    </xf>
    <xf numFmtId="167" fontId="7" fillId="0" borderId="24" xfId="0" applyNumberFormat="1" applyFont="1" applyFill="1" applyBorder="1" applyAlignment="1">
      <alignment horizontal="center" vertical="center"/>
    </xf>
    <xf numFmtId="167" fontId="7" fillId="0" borderId="15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/>
    </xf>
    <xf numFmtId="167" fontId="5" fillId="2" borderId="13" xfId="0" applyNumberFormat="1" applyFont="1" applyFill="1" applyBorder="1" applyAlignment="1">
      <alignment horizontal="center" vertical="center"/>
    </xf>
    <xf numFmtId="167" fontId="5" fillId="2" borderId="24" xfId="0" applyNumberFormat="1" applyFont="1" applyFill="1" applyBorder="1" applyAlignment="1">
      <alignment horizontal="center" vertical="center"/>
    </xf>
    <xf numFmtId="167" fontId="5" fillId="2" borderId="15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167" fontId="34" fillId="0" borderId="13" xfId="0" applyNumberFormat="1" applyFont="1" applyFill="1" applyBorder="1" applyAlignment="1">
      <alignment horizontal="center" vertical="center" wrapText="1"/>
    </xf>
    <xf numFmtId="167" fontId="34" fillId="0" borderId="24" xfId="0" applyNumberFormat="1" applyFont="1" applyFill="1" applyBorder="1" applyAlignment="1">
      <alignment horizontal="center" vertical="center" wrapText="1"/>
    </xf>
    <xf numFmtId="167" fontId="34" fillId="0" borderId="15" xfId="0" applyNumberFormat="1" applyFont="1" applyFill="1" applyBorder="1" applyAlignment="1">
      <alignment horizontal="center" vertical="center" wrapText="1"/>
    </xf>
    <xf numFmtId="1" fontId="34" fillId="0" borderId="13" xfId="0" applyNumberFormat="1" applyFont="1" applyFill="1" applyBorder="1" applyAlignment="1">
      <alignment horizontal="center" vertical="center"/>
    </xf>
    <xf numFmtId="1" fontId="34" fillId="0" borderId="24" xfId="0" applyNumberFormat="1" applyFont="1" applyFill="1" applyBorder="1" applyAlignment="1">
      <alignment horizontal="center" vertical="center"/>
    </xf>
    <xf numFmtId="165" fontId="34" fillId="0" borderId="13" xfId="0" applyNumberFormat="1" applyFont="1" applyFill="1" applyBorder="1" applyAlignment="1">
      <alignment horizontal="center" vertical="center"/>
    </xf>
    <xf numFmtId="165" fontId="34" fillId="0" borderId="24" xfId="0" applyNumberFormat="1" applyFont="1" applyFill="1" applyBorder="1" applyAlignment="1">
      <alignment horizontal="center" vertical="center"/>
    </xf>
    <xf numFmtId="167" fontId="20" fillId="0" borderId="13" xfId="0" applyNumberFormat="1" applyFont="1" applyFill="1" applyBorder="1" applyAlignment="1">
      <alignment horizontal="center" vertical="center" wrapText="1"/>
    </xf>
    <xf numFmtId="167" fontId="20" fillId="0" borderId="15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1" fontId="20" fillId="0" borderId="13" xfId="0" applyNumberFormat="1" applyFont="1" applyFill="1" applyBorder="1" applyAlignment="1">
      <alignment horizontal="center" vertical="center" wrapText="1"/>
    </xf>
    <xf numFmtId="1" fontId="20" fillId="0" borderId="15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165" fontId="20" fillId="0" borderId="15" xfId="0" applyNumberFormat="1" applyFont="1" applyFill="1" applyBorder="1" applyAlignment="1">
      <alignment horizontal="center" vertical="center" wrapText="1"/>
    </xf>
    <xf numFmtId="3" fontId="36" fillId="0" borderId="13" xfId="0" applyNumberFormat="1" applyFont="1" applyFill="1" applyBorder="1" applyAlignment="1">
      <alignment horizontal="right" vertical="center" wrapText="1"/>
    </xf>
    <xf numFmtId="3" fontId="36" fillId="0" borderId="24" xfId="0" applyNumberFormat="1" applyFont="1" applyFill="1" applyBorder="1" applyAlignment="1">
      <alignment horizontal="right" vertical="center" wrapText="1"/>
    </xf>
    <xf numFmtId="3" fontId="36" fillId="0" borderId="15" xfId="0" applyNumberFormat="1" applyFont="1" applyFill="1" applyBorder="1" applyAlignment="1">
      <alignment horizontal="right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165" fontId="34" fillId="0" borderId="13" xfId="0" applyNumberFormat="1" applyFont="1" applyFill="1" applyBorder="1" applyAlignment="1">
      <alignment horizontal="center" vertical="center" wrapText="1"/>
    </xf>
    <xf numFmtId="165" fontId="34" fillId="0" borderId="24" xfId="0" applyNumberFormat="1" applyFont="1" applyFill="1" applyBorder="1" applyAlignment="1">
      <alignment horizontal="center" vertical="center" wrapText="1"/>
    </xf>
    <xf numFmtId="165" fontId="34" fillId="0" borderId="15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24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167" fontId="8" fillId="2" borderId="24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167" fontId="20" fillId="0" borderId="13" xfId="0" applyNumberFormat="1" applyFont="1" applyFill="1" applyBorder="1" applyAlignment="1">
      <alignment horizontal="center" vertical="center"/>
    </xf>
    <xf numFmtId="167" fontId="20" fillId="0" borderId="15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167" fontId="34" fillId="0" borderId="13" xfId="0" applyNumberFormat="1" applyFont="1" applyFill="1" applyBorder="1" applyAlignment="1">
      <alignment horizontal="left" vertical="center" wrapText="1"/>
    </xf>
    <xf numFmtId="167" fontId="34" fillId="0" borderId="24" xfId="0" applyNumberFormat="1" applyFont="1" applyFill="1" applyBorder="1" applyAlignment="1">
      <alignment horizontal="left" vertical="center" wrapText="1"/>
    </xf>
    <xf numFmtId="167" fontId="34" fillId="0" borderId="15" xfId="0" applyNumberFormat="1" applyFont="1" applyFill="1" applyBorder="1" applyAlignment="1">
      <alignment horizontal="left" vertical="center" wrapText="1"/>
    </xf>
    <xf numFmtId="167" fontId="3" fillId="0" borderId="13" xfId="0" applyNumberFormat="1" applyFont="1" applyFill="1" applyBorder="1" applyAlignment="1">
      <alignment horizontal="left" vertical="center" wrapText="1"/>
    </xf>
    <xf numFmtId="167" fontId="3" fillId="0" borderId="24" xfId="0" applyNumberFormat="1" applyFont="1" applyFill="1" applyBorder="1" applyAlignment="1">
      <alignment horizontal="left" vertical="center" wrapText="1"/>
    </xf>
    <xf numFmtId="167" fontId="3" fillId="0" borderId="15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/>
    </xf>
    <xf numFmtId="165" fontId="8" fillId="2" borderId="24" xfId="0" applyNumberFormat="1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5" fontId="20" fillId="0" borderId="24" xfId="0" applyNumberFormat="1" applyFont="1" applyFill="1" applyBorder="1" applyAlignment="1">
      <alignment horizontal="center" vertical="center" wrapText="1"/>
    </xf>
    <xf numFmtId="167" fontId="20" fillId="0" borderId="24" xfId="0" applyNumberFormat="1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5" fontId="20" fillId="0" borderId="13" xfId="0" applyNumberFormat="1" applyFont="1" applyFill="1" applyBorder="1" applyAlignment="1">
      <alignment horizontal="left" vertical="center" wrapText="1"/>
    </xf>
    <xf numFmtId="165" fontId="20" fillId="0" borderId="15" xfId="0" applyNumberFormat="1" applyFont="1" applyFill="1" applyBorder="1" applyAlignment="1">
      <alignment horizontal="left" vertical="center" wrapText="1"/>
    </xf>
    <xf numFmtId="165" fontId="35" fillId="0" borderId="13" xfId="0" applyNumberFormat="1" applyFont="1" applyFill="1" applyBorder="1" applyAlignment="1">
      <alignment horizontal="center" vertical="center"/>
    </xf>
    <xf numFmtId="165" fontId="35" fillId="0" borderId="24" xfId="0" applyNumberFormat="1" applyFont="1" applyFill="1" applyBorder="1" applyAlignment="1">
      <alignment horizontal="center" vertical="center"/>
    </xf>
    <xf numFmtId="165" fontId="35" fillId="0" borderId="15" xfId="0" applyNumberFormat="1" applyFont="1" applyFill="1" applyBorder="1" applyAlignment="1">
      <alignment horizontal="center" vertical="center"/>
    </xf>
    <xf numFmtId="167" fontId="35" fillId="0" borderId="13" xfId="0" applyNumberFormat="1" applyFont="1" applyFill="1" applyBorder="1" applyAlignment="1">
      <alignment horizontal="center" vertical="center"/>
    </xf>
    <xf numFmtId="167" fontId="35" fillId="0" borderId="24" xfId="0" applyNumberFormat="1" applyFont="1" applyFill="1" applyBorder="1" applyAlignment="1">
      <alignment horizontal="center" vertical="center"/>
    </xf>
    <xf numFmtId="167" fontId="35" fillId="0" borderId="15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/>
    </xf>
    <xf numFmtId="167" fontId="3" fillId="0" borderId="24" xfId="0" applyNumberFormat="1" applyFont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1" fontId="7" fillId="14" borderId="13" xfId="0" applyNumberFormat="1" applyFont="1" applyFill="1" applyBorder="1" applyAlignment="1">
      <alignment horizontal="center" vertical="center" wrapText="1"/>
    </xf>
    <xf numFmtId="1" fontId="7" fillId="14" borderId="24" xfId="0" applyNumberFormat="1" applyFont="1" applyFill="1" applyBorder="1" applyAlignment="1">
      <alignment horizontal="center" vertical="center" wrapText="1"/>
    </xf>
    <xf numFmtId="1" fontId="7" fillId="14" borderId="15" xfId="0" applyNumberFormat="1" applyFont="1" applyFill="1" applyBorder="1" applyAlignment="1">
      <alignment horizontal="center" vertical="center" wrapText="1"/>
    </xf>
    <xf numFmtId="167" fontId="3" fillId="13" borderId="13" xfId="0" applyNumberFormat="1" applyFont="1" applyFill="1" applyBorder="1" applyAlignment="1">
      <alignment horizontal="center" vertical="center" wrapText="1"/>
    </xf>
    <xf numFmtId="167" fontId="3" fillId="13" borderId="24" xfId="0" applyNumberFormat="1" applyFont="1" applyFill="1" applyBorder="1" applyAlignment="1">
      <alignment horizontal="center" vertical="center" wrapText="1"/>
    </xf>
    <xf numFmtId="167" fontId="3" fillId="13" borderId="15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24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1" fontId="7" fillId="13" borderId="13" xfId="0" applyNumberFormat="1" applyFont="1" applyFill="1" applyBorder="1" applyAlignment="1">
      <alignment horizontal="center" vertical="center" wrapText="1"/>
    </xf>
    <xf numFmtId="1" fontId="7" fillId="13" borderId="24" xfId="0" applyNumberFormat="1" applyFont="1" applyFill="1" applyBorder="1" applyAlignment="1">
      <alignment horizontal="center" vertical="center" wrapText="1"/>
    </xf>
    <xf numFmtId="1" fontId="7" fillId="13" borderId="15" xfId="0" applyNumberFormat="1" applyFont="1" applyFill="1" applyBorder="1" applyAlignment="1">
      <alignment horizontal="center" vertical="center" wrapText="1"/>
    </xf>
    <xf numFmtId="1" fontId="5" fillId="14" borderId="13" xfId="0" applyNumberFormat="1" applyFont="1" applyFill="1" applyBorder="1" applyAlignment="1">
      <alignment horizontal="center" vertical="center" wrapText="1"/>
    </xf>
    <xf numFmtId="1" fontId="5" fillId="14" borderId="24" xfId="0" applyNumberFormat="1" applyFont="1" applyFill="1" applyBorder="1" applyAlignment="1">
      <alignment horizontal="center" vertical="center" wrapText="1"/>
    </xf>
    <xf numFmtId="1" fontId="5" fillId="14" borderId="15" xfId="0" applyNumberFormat="1" applyFont="1" applyFill="1" applyBorder="1" applyAlignment="1">
      <alignment horizontal="center" vertical="center" wrapText="1"/>
    </xf>
    <xf numFmtId="167" fontId="5" fillId="13" borderId="13" xfId="0" applyNumberFormat="1" applyFont="1" applyFill="1" applyBorder="1" applyAlignment="1">
      <alignment horizontal="center" vertical="center" wrapText="1"/>
    </xf>
    <xf numFmtId="167" fontId="5" fillId="13" borderId="24" xfId="0" applyNumberFormat="1" applyFont="1" applyFill="1" applyBorder="1" applyAlignment="1">
      <alignment horizontal="center" vertical="center" wrapText="1"/>
    </xf>
    <xf numFmtId="167" fontId="5" fillId="13" borderId="15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7" fontId="11" fillId="2" borderId="13" xfId="0" applyNumberFormat="1" applyFont="1" applyFill="1" applyBorder="1" applyAlignment="1">
      <alignment horizontal="center" vertical="center"/>
    </xf>
    <xf numFmtId="167" fontId="11" fillId="2" borderId="24" xfId="0" applyNumberFormat="1" applyFont="1" applyFill="1" applyBorder="1" applyAlignment="1">
      <alignment horizontal="center" vertical="center"/>
    </xf>
    <xf numFmtId="167" fontId="11" fillId="2" borderId="15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165" fontId="11" fillId="2" borderId="24" xfId="0" applyNumberFormat="1" applyFont="1" applyFill="1" applyBorder="1" applyAlignment="1">
      <alignment horizontal="center" vertical="center"/>
    </xf>
    <xf numFmtId="165" fontId="11" fillId="2" borderId="15" xfId="0" applyNumberFormat="1" applyFont="1" applyFill="1" applyBorder="1" applyAlignment="1">
      <alignment horizontal="center" vertical="center"/>
    </xf>
    <xf numFmtId="1" fontId="3" fillId="0" borderId="13" xfId="3" applyNumberFormat="1" applyFont="1" applyBorder="1" applyAlignment="1">
      <alignment horizontal="center" vertical="center" wrapText="1" shrinkToFit="1"/>
    </xf>
    <xf numFmtId="1" fontId="3" fillId="0" borderId="24" xfId="3" applyNumberFormat="1" applyFont="1" applyBorder="1" applyAlignment="1">
      <alignment horizontal="center" vertical="center" wrapText="1" shrinkToFit="1"/>
    </xf>
    <xf numFmtId="1" fontId="3" fillId="0" borderId="15" xfId="3" applyNumberFormat="1" applyFont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7" fontId="5" fillId="0" borderId="13" xfId="0" applyNumberFormat="1" applyFont="1" applyFill="1" applyBorder="1" applyAlignment="1">
      <alignment horizontal="center"/>
    </xf>
    <xf numFmtId="167" fontId="5" fillId="0" borderId="15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7" fontId="5" fillId="0" borderId="24" xfId="0" applyNumberFormat="1" applyFont="1" applyFill="1" applyBorder="1" applyAlignment="1">
      <alignment horizontal="center"/>
    </xf>
    <xf numFmtId="167" fontId="20" fillId="0" borderId="24" xfId="0" applyNumberFormat="1" applyFont="1" applyFill="1" applyBorder="1" applyAlignment="1">
      <alignment horizontal="center" vertical="center"/>
    </xf>
    <xf numFmtId="0" fontId="3" fillId="0" borderId="13" xfId="3" applyNumberFormat="1" applyFont="1" applyBorder="1" applyAlignment="1">
      <alignment horizontal="center" vertical="center" wrapText="1" shrinkToFit="1"/>
    </xf>
    <xf numFmtId="0" fontId="3" fillId="0" borderId="24" xfId="3" applyNumberFormat="1" applyFont="1" applyBorder="1" applyAlignment="1">
      <alignment horizontal="center" vertical="center" wrapText="1" shrinkToFit="1"/>
    </xf>
    <xf numFmtId="0" fontId="3" fillId="0" borderId="15" xfId="3" applyNumberFormat="1" applyFont="1" applyBorder="1" applyAlignment="1">
      <alignment horizontal="center" vertical="center" wrapText="1" shrinkToFit="1"/>
    </xf>
    <xf numFmtId="167" fontId="5" fillId="0" borderId="4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7" fillId="2" borderId="4" xfId="0" applyNumberFormat="1" applyFont="1" applyFill="1" applyBorder="1" applyAlignment="1">
      <alignment horizontal="center" vertical="center"/>
    </xf>
    <xf numFmtId="167" fontId="7" fillId="2" borderId="9" xfId="0" applyNumberFormat="1" applyFont="1" applyFill="1" applyBorder="1" applyAlignment="1">
      <alignment horizontal="center" vertical="center"/>
    </xf>
    <xf numFmtId="167" fontId="7" fillId="2" borderId="11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1" fontId="20" fillId="0" borderId="13" xfId="0" applyNumberFormat="1" applyFont="1" applyFill="1" applyBorder="1" applyAlignment="1">
      <alignment horizontal="center" vertical="center"/>
    </xf>
    <xf numFmtId="1" fontId="20" fillId="0" borderId="24" xfId="0" applyNumberFormat="1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165" fontId="33" fillId="0" borderId="13" xfId="0" applyNumberFormat="1" applyFont="1" applyFill="1" applyBorder="1" applyAlignment="1">
      <alignment horizontal="center" vertical="center"/>
    </xf>
    <xf numFmtId="165" fontId="33" fillId="0" borderId="24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65" fontId="34" fillId="0" borderId="15" xfId="0" applyNumberFormat="1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20" fillId="0" borderId="24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left" vertical="center" wrapText="1"/>
    </xf>
    <xf numFmtId="0" fontId="17" fillId="9" borderId="6" xfId="0" applyFont="1" applyFill="1" applyBorder="1" applyAlignment="1">
      <alignment horizontal="left" vertical="center" wrapText="1"/>
    </xf>
    <xf numFmtId="0" fontId="17" fillId="9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left" vertical="top"/>
    </xf>
    <xf numFmtId="0" fontId="2" fillId="10" borderId="6" xfId="0" applyFont="1" applyFill="1" applyBorder="1" applyAlignment="1">
      <alignment horizontal="left" vertical="top"/>
    </xf>
    <xf numFmtId="0" fontId="2" fillId="10" borderId="7" xfId="0" applyFont="1" applyFill="1" applyBorder="1" applyAlignment="1">
      <alignment horizontal="left" vertical="top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7" fillId="0" borderId="32" xfId="1" applyFont="1" applyFill="1" applyBorder="1" applyAlignment="1">
      <alignment horizontal="center" vertical="center" wrapText="1"/>
    </xf>
    <xf numFmtId="0" fontId="27" fillId="0" borderId="24" xfId="1" applyFont="1" applyFill="1" applyBorder="1" applyAlignment="1">
      <alignment horizontal="center" vertical="center" wrapText="1"/>
    </xf>
    <xf numFmtId="0" fontId="27" fillId="0" borderId="42" xfId="1" applyFont="1" applyFill="1" applyBorder="1" applyAlignment="1">
      <alignment horizontal="center" vertical="center" wrapText="1"/>
    </xf>
    <xf numFmtId="0" fontId="27" fillId="0" borderId="37" xfId="1" applyFont="1" applyFill="1" applyBorder="1" applyAlignment="1">
      <alignment horizontal="center" vertical="center" wrapText="1"/>
    </xf>
    <xf numFmtId="0" fontId="27" fillId="0" borderId="43" xfId="1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44" xfId="0" applyFont="1" applyBorder="1" applyAlignment="1">
      <alignment horizontal="center" wrapText="1"/>
    </xf>
    <xf numFmtId="0" fontId="27" fillId="2" borderId="31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7" fillId="2" borderId="33" xfId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27" fillId="2" borderId="21" xfId="1" applyFont="1" applyFill="1" applyBorder="1" applyAlignment="1">
      <alignment horizontal="center" vertical="center" wrapText="1"/>
    </xf>
    <xf numFmtId="0" fontId="27" fillId="2" borderId="32" xfId="1" applyFont="1" applyFill="1" applyBorder="1" applyAlignment="1">
      <alignment horizontal="center" vertical="center" wrapText="1"/>
    </xf>
    <xf numFmtId="0" fontId="27" fillId="2" borderId="24" xfId="1" applyFont="1" applyFill="1" applyBorder="1" applyAlignment="1">
      <alignment horizontal="center" vertical="center" wrapText="1"/>
    </xf>
    <xf numFmtId="0" fontId="27" fillId="2" borderId="42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26" fillId="0" borderId="28" xfId="0" applyFont="1" applyBorder="1" applyAlignment="1">
      <alignment horizontal="center" wrapText="1"/>
    </xf>
    <xf numFmtId="0" fontId="26" fillId="0" borderId="45" xfId="0" applyFont="1" applyBorder="1" applyAlignment="1">
      <alignment horizontal="center" wrapText="1"/>
    </xf>
    <xf numFmtId="0" fontId="2" fillId="0" borderId="47" xfId="0" applyFont="1" applyBorder="1" applyAlignment="1">
      <alignment horizontal="center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4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67" fontId="9" fillId="0" borderId="13" xfId="0" applyNumberFormat="1" applyFont="1" applyFill="1" applyBorder="1" applyAlignment="1">
      <alignment horizontal="center" vertical="center"/>
    </xf>
    <xf numFmtId="167" fontId="9" fillId="0" borderId="15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left" vertical="center" wrapText="1"/>
    </xf>
    <xf numFmtId="167" fontId="5" fillId="0" borderId="24" xfId="0" applyNumberFormat="1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 wrapText="1"/>
    </xf>
    <xf numFmtId="165" fontId="34" fillId="0" borderId="13" xfId="0" applyNumberFormat="1" applyFont="1" applyFill="1" applyBorder="1" applyAlignment="1">
      <alignment horizontal="left" vertical="center" wrapText="1"/>
    </xf>
    <xf numFmtId="167" fontId="34" fillId="0" borderId="13" xfId="0" applyNumberFormat="1" applyFont="1" applyFill="1" applyBorder="1" applyAlignment="1">
      <alignment horizontal="center" vertical="center"/>
    </xf>
    <xf numFmtId="165" fontId="34" fillId="0" borderId="24" xfId="0" applyNumberFormat="1" applyFont="1" applyFill="1" applyBorder="1" applyAlignment="1">
      <alignment horizontal="left" vertical="center" wrapText="1"/>
    </xf>
    <xf numFmtId="167" fontId="34" fillId="0" borderId="24" xfId="0" applyNumberFormat="1" applyFont="1" applyFill="1" applyBorder="1" applyAlignment="1">
      <alignment horizontal="center" vertical="center"/>
    </xf>
    <xf numFmtId="167" fontId="36" fillId="0" borderId="13" xfId="0" applyNumberFormat="1" applyFont="1" applyFill="1" applyBorder="1" applyAlignment="1">
      <alignment horizontal="left" vertical="center" wrapText="1"/>
    </xf>
    <xf numFmtId="167" fontId="36" fillId="0" borderId="24" xfId="0" applyNumberFormat="1" applyFont="1" applyFill="1" applyBorder="1" applyAlignment="1">
      <alignment horizontal="left" vertical="center" wrapText="1"/>
    </xf>
    <xf numFmtId="167" fontId="36" fillId="0" borderId="15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left" vertical="center" wrapText="1"/>
    </xf>
    <xf numFmtId="165" fontId="3" fillId="0" borderId="24" xfId="0" applyNumberFormat="1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left" vertical="center" wrapText="1"/>
    </xf>
    <xf numFmtId="165" fontId="36" fillId="0" borderId="13" xfId="0" applyNumberFormat="1" applyFont="1" applyFill="1" applyBorder="1" applyAlignment="1">
      <alignment horizontal="left" vertical="center" wrapText="1"/>
    </xf>
    <xf numFmtId="167" fontId="3" fillId="0" borderId="13" xfId="0" applyNumberFormat="1" applyFont="1" applyFill="1" applyBorder="1" applyAlignment="1">
      <alignment horizontal="center" vertical="center"/>
    </xf>
    <xf numFmtId="165" fontId="36" fillId="0" borderId="24" xfId="0" applyNumberFormat="1" applyFont="1" applyFill="1" applyBorder="1" applyAlignment="1">
      <alignment horizontal="left" vertical="center" wrapText="1"/>
    </xf>
    <xf numFmtId="167" fontId="3" fillId="0" borderId="24" xfId="0" applyNumberFormat="1" applyFont="1" applyFill="1" applyBorder="1" applyAlignment="1">
      <alignment horizontal="center" vertical="center"/>
    </xf>
    <xf numFmtId="165" fontId="36" fillId="0" borderId="15" xfId="0" applyNumberFormat="1" applyFont="1" applyFill="1" applyBorder="1" applyAlignment="1">
      <alignment horizontal="left" vertical="center" wrapText="1"/>
    </xf>
    <xf numFmtId="167" fontId="3" fillId="0" borderId="15" xfId="0" applyNumberFormat="1" applyFont="1" applyFill="1" applyBorder="1" applyAlignment="1">
      <alignment horizontal="center" vertical="center"/>
    </xf>
    <xf numFmtId="167" fontId="7" fillId="0" borderId="13" xfId="0" applyNumberFormat="1" applyFont="1" applyFill="1" applyBorder="1" applyAlignment="1">
      <alignment horizontal="left" vertical="center" wrapText="1"/>
    </xf>
    <xf numFmtId="167" fontId="7" fillId="0" borderId="24" xfId="0" applyNumberFormat="1" applyFont="1" applyFill="1" applyBorder="1" applyAlignment="1">
      <alignment horizontal="left" vertical="center" wrapText="1"/>
    </xf>
    <xf numFmtId="167" fontId="7" fillId="0" borderId="15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167" fontId="8" fillId="0" borderId="13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167" fontId="8" fillId="0" borderId="24" xfId="0" applyNumberFormat="1" applyFont="1" applyFill="1" applyBorder="1" applyAlignment="1">
      <alignment horizontal="center" vertical="center"/>
    </xf>
    <xf numFmtId="167" fontId="9" fillId="0" borderId="24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170" fontId="5" fillId="0" borderId="2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lef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left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3" fillId="0" borderId="15" xfId="3" applyNumberFormat="1" applyFont="1" applyFill="1" applyBorder="1" applyAlignment="1">
      <alignment horizontal="left" vertical="center" wrapText="1" shrinkToFit="1"/>
    </xf>
    <xf numFmtId="0" fontId="8" fillId="0" borderId="24" xfId="0" applyFont="1" applyFill="1" applyBorder="1" applyAlignment="1">
      <alignment horizontal="center" vertical="center"/>
    </xf>
    <xf numFmtId="0" fontId="3" fillId="0" borderId="13" xfId="3" applyNumberFormat="1" applyFont="1" applyFill="1" applyBorder="1" applyAlignment="1">
      <alignment horizontal="left" vertical="center" wrapText="1" shrinkToFit="1"/>
    </xf>
    <xf numFmtId="0" fontId="3" fillId="0" borderId="13" xfId="3" applyNumberFormat="1" applyFont="1" applyFill="1" applyBorder="1" applyAlignment="1">
      <alignment horizontal="center" vertical="center" wrapText="1" shrinkToFit="1"/>
    </xf>
    <xf numFmtId="0" fontId="3" fillId="0" borderId="24" xfId="3" applyNumberFormat="1" applyFont="1" applyFill="1" applyBorder="1" applyAlignment="1">
      <alignment horizontal="left" vertical="center" wrapText="1" shrinkToFit="1"/>
    </xf>
    <xf numFmtId="0" fontId="3" fillId="0" borderId="24" xfId="3" applyNumberFormat="1" applyFont="1" applyFill="1" applyBorder="1" applyAlignment="1">
      <alignment horizontal="center" vertical="center" wrapText="1" shrinkToFit="1"/>
    </xf>
    <xf numFmtId="0" fontId="3" fillId="0" borderId="15" xfId="3" applyNumberFormat="1" applyFont="1" applyFill="1" applyBorder="1" applyAlignment="1">
      <alignment horizontal="left" vertical="center" wrapText="1" shrinkToFit="1"/>
    </xf>
    <xf numFmtId="0" fontId="3" fillId="0" borderId="15" xfId="3" applyNumberFormat="1" applyFont="1" applyFill="1" applyBorder="1" applyAlignment="1">
      <alignment horizontal="center" vertical="center" wrapText="1" shrinkToFit="1"/>
    </xf>
    <xf numFmtId="167" fontId="5" fillId="0" borderId="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left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7" fontId="10" fillId="0" borderId="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167" fontId="10" fillId="0" borderId="13" xfId="0" applyNumberFormat="1" applyFont="1" applyFill="1" applyBorder="1" applyAlignment="1">
      <alignment horizontal="center" vertical="center" wrapText="1"/>
    </xf>
    <xf numFmtId="167" fontId="10" fillId="0" borderId="15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 wrapText="1" shrinkToFit="1"/>
    </xf>
    <xf numFmtId="167" fontId="9" fillId="0" borderId="2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vertical="center" wrapText="1"/>
    </xf>
    <xf numFmtId="165" fontId="36" fillId="0" borderId="13" xfId="0" applyNumberFormat="1" applyFont="1" applyFill="1" applyBorder="1" applyAlignment="1">
      <alignment horizontal="center" vertical="center" wrapText="1"/>
    </xf>
    <xf numFmtId="165" fontId="36" fillId="0" borderId="24" xfId="0" applyNumberFormat="1" applyFont="1" applyFill="1" applyBorder="1" applyAlignment="1">
      <alignment horizontal="center" vertical="center" wrapText="1"/>
    </xf>
    <xf numFmtId="165" fontId="36" fillId="0" borderId="1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 wrapText="1" shrinkToFit="1"/>
    </xf>
  </cellXfs>
  <cellStyles count="7">
    <cellStyle name="Обычный" xfId="0" builtinId="0"/>
    <cellStyle name="Обычный 2" xfId="3"/>
    <cellStyle name="Обычный 3" xfId="1"/>
    <cellStyle name="Обычный 4" xfId="4"/>
    <cellStyle name="Обычный_Прил 1" xfId="2"/>
    <cellStyle name="Обычный_формы рем. 2004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G90"/>
  <sheetViews>
    <sheetView view="pageBreakPreview" zoomScale="70" zoomScaleNormal="55" zoomScaleSheetLayoutView="70" zoomScalePageLayoutView="55" workbookViewId="0">
      <pane xSplit="6" ySplit="5" topLeftCell="G64" activePane="bottomRight" state="frozen"/>
      <selection sqref="A1:IV65536"/>
      <selection pane="topRight" sqref="A1:IV65536"/>
      <selection pane="bottomLeft" sqref="A1:IV65536"/>
      <selection pane="bottomRight" sqref="A1:AP1"/>
    </sheetView>
  </sheetViews>
  <sheetFormatPr defaultColWidth="11.42578125" defaultRowHeight="15"/>
  <cols>
    <col min="1" max="1" width="4.28515625" style="1" customWidth="1"/>
    <col min="2" max="2" width="8" style="1" customWidth="1"/>
    <col min="3" max="3" width="36.42578125" style="1" customWidth="1"/>
    <col min="4" max="4" width="16.7109375" style="1" customWidth="1"/>
    <col min="5" max="5" width="13.42578125" style="61" customWidth="1"/>
    <col min="6" max="6" width="12" style="61" customWidth="1"/>
    <col min="7" max="8" width="9.42578125" style="61" customWidth="1"/>
    <col min="9" max="9" width="23.28515625" style="61" customWidth="1"/>
    <col min="10" max="10" width="11.140625" style="61" customWidth="1"/>
    <col min="11" max="11" width="10.42578125" style="61" customWidth="1"/>
    <col min="12" max="13" width="11.7109375" style="61" customWidth="1"/>
    <col min="14" max="14" width="12.28515625" style="61" customWidth="1"/>
    <col min="15" max="15" width="23.42578125" style="61" customWidth="1"/>
    <col min="16" max="16" width="10.42578125" style="61" customWidth="1"/>
    <col min="17" max="19" width="11.7109375" style="61" customWidth="1"/>
    <col min="20" max="20" width="12.28515625" style="61" customWidth="1"/>
    <col min="21" max="21" width="23.28515625" style="1" customWidth="1"/>
    <col min="22" max="26" width="11.42578125" style="1" customWidth="1"/>
    <col min="27" max="27" width="24.7109375" style="1" customWidth="1"/>
    <col min="28" max="28" width="10.42578125" style="1" customWidth="1"/>
    <col min="29" max="32" width="11.42578125" style="1" customWidth="1"/>
    <col min="33" max="33" width="24" style="1" customWidth="1"/>
    <col min="34" max="34" width="11.42578125" style="1" customWidth="1"/>
    <col min="35" max="35" width="10.7109375" style="1" customWidth="1"/>
    <col min="36" max="38" width="11.42578125" style="1" customWidth="1"/>
    <col min="39" max="39" width="22.28515625" style="1" customWidth="1"/>
    <col min="40" max="41" width="11.42578125" style="1" customWidth="1"/>
    <col min="42" max="42" width="15" style="1" customWidth="1"/>
    <col min="43" max="43" width="16.42578125" style="1" customWidth="1"/>
    <col min="44" max="16384" width="11.42578125" style="1"/>
  </cols>
  <sheetData>
    <row r="1" spans="1:59" ht="25.5" customHeight="1">
      <c r="A1" s="378" t="s">
        <v>127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76"/>
      <c r="AR1" s="76"/>
      <c r="AS1" s="76"/>
      <c r="AT1" s="76"/>
    </row>
    <row r="2" spans="1:59">
      <c r="A2" s="380" t="s">
        <v>0</v>
      </c>
      <c r="B2" s="372" t="s">
        <v>25</v>
      </c>
      <c r="C2" s="381" t="s">
        <v>73</v>
      </c>
      <c r="D2" s="375" t="s">
        <v>26</v>
      </c>
      <c r="E2" s="351" t="s">
        <v>75</v>
      </c>
      <c r="F2" s="351"/>
      <c r="G2" s="351" t="s">
        <v>27</v>
      </c>
      <c r="H2" s="351"/>
      <c r="I2" s="351"/>
      <c r="J2" s="351"/>
      <c r="K2" s="351"/>
      <c r="L2" s="351"/>
      <c r="M2" s="351" t="s">
        <v>36</v>
      </c>
      <c r="N2" s="351"/>
      <c r="O2" s="351"/>
      <c r="P2" s="351"/>
      <c r="Q2" s="351"/>
      <c r="R2" s="351"/>
      <c r="S2" s="351" t="s">
        <v>37</v>
      </c>
      <c r="T2" s="351"/>
      <c r="U2" s="351"/>
      <c r="V2" s="351"/>
      <c r="W2" s="351"/>
      <c r="X2" s="351"/>
      <c r="Y2" s="351" t="s">
        <v>38</v>
      </c>
      <c r="Z2" s="351"/>
      <c r="AA2" s="351"/>
      <c r="AB2" s="351"/>
      <c r="AC2" s="351"/>
      <c r="AD2" s="351"/>
      <c r="AE2" s="351" t="s">
        <v>39</v>
      </c>
      <c r="AF2" s="351"/>
      <c r="AG2" s="351"/>
      <c r="AH2" s="351"/>
      <c r="AI2" s="351"/>
      <c r="AJ2" s="351"/>
      <c r="AK2" s="351" t="s">
        <v>40</v>
      </c>
      <c r="AL2" s="351"/>
      <c r="AM2" s="351"/>
      <c r="AN2" s="351"/>
      <c r="AO2" s="351"/>
      <c r="AP2" s="379"/>
      <c r="AQ2" s="366" t="s">
        <v>50</v>
      </c>
    </row>
    <row r="3" spans="1:59">
      <c r="A3" s="380"/>
      <c r="B3" s="373"/>
      <c r="C3" s="381"/>
      <c r="D3" s="376"/>
      <c r="E3" s="351"/>
      <c r="F3" s="351"/>
      <c r="G3" s="351" t="s">
        <v>28</v>
      </c>
      <c r="H3" s="351"/>
      <c r="I3" s="351" t="s">
        <v>29</v>
      </c>
      <c r="J3" s="351" t="s">
        <v>30</v>
      </c>
      <c r="K3" s="351"/>
      <c r="L3" s="151" t="s">
        <v>4</v>
      </c>
      <c r="M3" s="351" t="s">
        <v>28</v>
      </c>
      <c r="N3" s="351"/>
      <c r="O3" s="351" t="s">
        <v>29</v>
      </c>
      <c r="P3" s="351" t="s">
        <v>30</v>
      </c>
      <c r="Q3" s="351"/>
      <c r="R3" s="152" t="s">
        <v>4</v>
      </c>
      <c r="S3" s="351" t="s">
        <v>28</v>
      </c>
      <c r="T3" s="351"/>
      <c r="U3" s="351" t="s">
        <v>29</v>
      </c>
      <c r="V3" s="351" t="s">
        <v>30</v>
      </c>
      <c r="W3" s="351"/>
      <c r="X3" s="152" t="s">
        <v>4</v>
      </c>
      <c r="Y3" s="351" t="s">
        <v>28</v>
      </c>
      <c r="Z3" s="351"/>
      <c r="AA3" s="351" t="s">
        <v>29</v>
      </c>
      <c r="AB3" s="351" t="s">
        <v>30</v>
      </c>
      <c r="AC3" s="351"/>
      <c r="AD3" s="152" t="s">
        <v>4</v>
      </c>
      <c r="AE3" s="351" t="s">
        <v>28</v>
      </c>
      <c r="AF3" s="351"/>
      <c r="AG3" s="351" t="s">
        <v>29</v>
      </c>
      <c r="AH3" s="351" t="s">
        <v>30</v>
      </c>
      <c r="AI3" s="351"/>
      <c r="AJ3" s="152" t="s">
        <v>4</v>
      </c>
      <c r="AK3" s="351" t="s">
        <v>28</v>
      </c>
      <c r="AL3" s="351"/>
      <c r="AM3" s="351" t="s">
        <v>29</v>
      </c>
      <c r="AN3" s="351" t="s">
        <v>30</v>
      </c>
      <c r="AO3" s="351"/>
      <c r="AP3" s="152" t="s">
        <v>4</v>
      </c>
      <c r="AQ3" s="366"/>
    </row>
    <row r="4" spans="1:59" ht="30">
      <c r="A4" s="380"/>
      <c r="B4" s="374"/>
      <c r="C4" s="381"/>
      <c r="D4" s="377"/>
      <c r="E4" s="151" t="s">
        <v>5</v>
      </c>
      <c r="F4" s="151" t="s">
        <v>6</v>
      </c>
      <c r="G4" s="151" t="s">
        <v>33</v>
      </c>
      <c r="H4" s="151" t="s">
        <v>34</v>
      </c>
      <c r="I4" s="351"/>
      <c r="J4" s="151" t="s">
        <v>31</v>
      </c>
      <c r="K4" s="151" t="s">
        <v>32</v>
      </c>
      <c r="L4" s="151" t="s">
        <v>35</v>
      </c>
      <c r="M4" s="151" t="s">
        <v>33</v>
      </c>
      <c r="N4" s="151" t="s">
        <v>34</v>
      </c>
      <c r="O4" s="351"/>
      <c r="P4" s="151" t="s">
        <v>31</v>
      </c>
      <c r="Q4" s="151" t="s">
        <v>32</v>
      </c>
      <c r="R4" s="151" t="s">
        <v>35</v>
      </c>
      <c r="S4" s="151" t="s">
        <v>33</v>
      </c>
      <c r="T4" s="151" t="s">
        <v>34</v>
      </c>
      <c r="U4" s="351"/>
      <c r="V4" s="151" t="s">
        <v>31</v>
      </c>
      <c r="W4" s="151" t="s">
        <v>32</v>
      </c>
      <c r="X4" s="151" t="s">
        <v>35</v>
      </c>
      <c r="Y4" s="151" t="s">
        <v>33</v>
      </c>
      <c r="Z4" s="151" t="s">
        <v>34</v>
      </c>
      <c r="AA4" s="351"/>
      <c r="AB4" s="151" t="s">
        <v>31</v>
      </c>
      <c r="AC4" s="151" t="s">
        <v>32</v>
      </c>
      <c r="AD4" s="151" t="s">
        <v>35</v>
      </c>
      <c r="AE4" s="151" t="s">
        <v>33</v>
      </c>
      <c r="AF4" s="151" t="s">
        <v>34</v>
      </c>
      <c r="AG4" s="351"/>
      <c r="AH4" s="151" t="s">
        <v>31</v>
      </c>
      <c r="AI4" s="151" t="s">
        <v>32</v>
      </c>
      <c r="AJ4" s="151" t="s">
        <v>35</v>
      </c>
      <c r="AK4" s="151" t="s">
        <v>33</v>
      </c>
      <c r="AL4" s="151" t="s">
        <v>34</v>
      </c>
      <c r="AM4" s="351"/>
      <c r="AN4" s="151" t="s">
        <v>31</v>
      </c>
      <c r="AO4" s="151" t="s">
        <v>32</v>
      </c>
      <c r="AP4" s="152" t="s">
        <v>35</v>
      </c>
      <c r="AQ4" s="366"/>
    </row>
    <row r="5" spans="1:59" s="61" customFormat="1">
      <c r="A5" s="112">
        <v>1</v>
      </c>
      <c r="B5" s="112">
        <v>2</v>
      </c>
      <c r="C5" s="113">
        <v>3</v>
      </c>
      <c r="D5" s="112">
        <v>4</v>
      </c>
      <c r="E5" s="112">
        <v>5</v>
      </c>
      <c r="F5" s="113">
        <v>6</v>
      </c>
      <c r="G5" s="112">
        <v>7</v>
      </c>
      <c r="H5" s="112">
        <v>8</v>
      </c>
      <c r="I5" s="113">
        <v>9</v>
      </c>
      <c r="J5" s="112">
        <v>10</v>
      </c>
      <c r="K5" s="112">
        <v>11</v>
      </c>
      <c r="L5" s="113">
        <v>12</v>
      </c>
      <c r="M5" s="112">
        <v>13</v>
      </c>
      <c r="N5" s="112">
        <v>14</v>
      </c>
      <c r="O5" s="113">
        <v>15</v>
      </c>
      <c r="P5" s="112">
        <v>16</v>
      </c>
      <c r="Q5" s="112">
        <v>17</v>
      </c>
      <c r="R5" s="113">
        <v>18</v>
      </c>
      <c r="S5" s="112">
        <v>19</v>
      </c>
      <c r="T5" s="112">
        <v>20</v>
      </c>
      <c r="U5" s="113">
        <v>21</v>
      </c>
      <c r="V5" s="112">
        <v>22</v>
      </c>
      <c r="W5" s="112">
        <v>23</v>
      </c>
      <c r="X5" s="113">
        <v>24</v>
      </c>
      <c r="Y5" s="112">
        <v>25</v>
      </c>
      <c r="Z5" s="112">
        <v>26</v>
      </c>
      <c r="AA5" s="113">
        <v>27</v>
      </c>
      <c r="AB5" s="112">
        <v>28</v>
      </c>
      <c r="AC5" s="112">
        <v>29</v>
      </c>
      <c r="AD5" s="113">
        <v>30</v>
      </c>
      <c r="AE5" s="112">
        <v>31</v>
      </c>
      <c r="AF5" s="112">
        <v>32</v>
      </c>
      <c r="AG5" s="113">
        <v>33</v>
      </c>
      <c r="AH5" s="112">
        <v>34</v>
      </c>
      <c r="AI5" s="112">
        <v>35</v>
      </c>
      <c r="AJ5" s="113">
        <v>36</v>
      </c>
      <c r="AK5" s="112">
        <v>37</v>
      </c>
      <c r="AL5" s="112">
        <v>38</v>
      </c>
      <c r="AM5" s="113">
        <v>39</v>
      </c>
      <c r="AN5" s="112">
        <v>40</v>
      </c>
      <c r="AO5" s="112">
        <v>41</v>
      </c>
      <c r="AP5" s="113">
        <v>42</v>
      </c>
      <c r="AQ5" s="112">
        <v>43</v>
      </c>
    </row>
    <row r="6" spans="1:59">
      <c r="A6" s="5" t="s">
        <v>9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101"/>
      <c r="AQ6" s="101"/>
    </row>
    <row r="7" spans="1:59">
      <c r="A7" s="155">
        <v>1</v>
      </c>
      <c r="B7" s="10"/>
      <c r="C7" s="7"/>
      <c r="D7" s="7"/>
      <c r="E7" s="8"/>
      <c r="F7" s="8"/>
      <c r="G7" s="9"/>
      <c r="H7" s="9"/>
      <c r="I7" s="10"/>
      <c r="J7" s="10"/>
      <c r="K7" s="10"/>
      <c r="L7" s="10"/>
      <c r="M7" s="10"/>
      <c r="N7" s="10"/>
      <c r="O7" s="10"/>
      <c r="P7" s="10"/>
      <c r="Q7" s="10"/>
      <c r="R7" s="11"/>
      <c r="S7" s="12"/>
      <c r="T7" s="10"/>
      <c r="U7" s="10"/>
      <c r="V7" s="10"/>
      <c r="W7" s="10"/>
      <c r="X7" s="10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7"/>
      <c r="AQ7" s="102"/>
    </row>
    <row r="8" spans="1:59">
      <c r="A8" s="155">
        <v>2</v>
      </c>
      <c r="B8" s="155"/>
      <c r="C8" s="13"/>
      <c r="D8" s="13"/>
      <c r="E8" s="14"/>
      <c r="F8" s="15"/>
      <c r="G8" s="16"/>
      <c r="H8" s="16"/>
      <c r="I8" s="155"/>
      <c r="J8" s="155"/>
      <c r="K8" s="155"/>
      <c r="L8" s="155"/>
      <c r="M8" s="155"/>
      <c r="N8" s="155"/>
      <c r="O8" s="155"/>
      <c r="P8" s="155"/>
      <c r="Q8" s="155"/>
      <c r="R8" s="17"/>
      <c r="S8" s="18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7"/>
      <c r="AQ8" s="102"/>
    </row>
    <row r="9" spans="1:59">
      <c r="A9" s="155">
        <v>3</v>
      </c>
      <c r="B9" s="155"/>
      <c r="C9" s="13"/>
      <c r="D9" s="13"/>
      <c r="E9" s="14"/>
      <c r="F9" s="15"/>
      <c r="G9" s="16"/>
      <c r="H9" s="16"/>
      <c r="I9" s="155"/>
      <c r="J9" s="155"/>
      <c r="K9" s="155"/>
      <c r="L9" s="155"/>
      <c r="M9" s="155"/>
      <c r="N9" s="155"/>
      <c r="O9" s="155"/>
      <c r="P9" s="155"/>
      <c r="Q9" s="155"/>
      <c r="R9" s="17"/>
      <c r="S9" s="18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7"/>
      <c r="AQ9" s="102"/>
    </row>
    <row r="10" spans="1:59" s="107" customFormat="1" ht="38.25" customHeight="1">
      <c r="A10" s="370" t="s">
        <v>10</v>
      </c>
      <c r="B10" s="371"/>
      <c r="C10" s="371"/>
      <c r="D10" s="371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</row>
    <row r="11" spans="1:59">
      <c r="A11" s="352" t="s">
        <v>10</v>
      </c>
      <c r="B11" s="353"/>
      <c r="C11" s="353"/>
      <c r="D11" s="353"/>
      <c r="E11" s="353"/>
      <c r="F11" s="353"/>
      <c r="G11" s="353"/>
      <c r="H11" s="353"/>
      <c r="I11" s="364" t="s">
        <v>11</v>
      </c>
      <c r="J11" s="20"/>
      <c r="K11" s="20" t="s">
        <v>5</v>
      </c>
      <c r="L11" s="20"/>
      <c r="M11" s="65"/>
      <c r="N11" s="21"/>
      <c r="O11" s="364" t="s">
        <v>11</v>
      </c>
      <c r="P11" s="20"/>
      <c r="Q11" s="20" t="s">
        <v>5</v>
      </c>
      <c r="R11" s="20"/>
      <c r="S11" s="22"/>
      <c r="T11" s="21"/>
      <c r="U11" s="364" t="s">
        <v>11</v>
      </c>
      <c r="V11" s="20"/>
      <c r="W11" s="20" t="s">
        <v>5</v>
      </c>
      <c r="X11" s="20"/>
      <c r="Y11" s="23"/>
      <c r="Z11" s="21"/>
      <c r="AA11" s="364" t="s">
        <v>11</v>
      </c>
      <c r="AB11" s="20"/>
      <c r="AC11" s="20" t="s">
        <v>5</v>
      </c>
      <c r="AD11" s="20"/>
      <c r="AE11" s="23"/>
      <c r="AF11" s="21"/>
      <c r="AG11" s="364" t="s">
        <v>11</v>
      </c>
      <c r="AH11" s="20"/>
      <c r="AI11" s="20" t="s">
        <v>5</v>
      </c>
      <c r="AJ11" s="20"/>
      <c r="AK11" s="23"/>
      <c r="AL11" s="21"/>
      <c r="AM11" s="364" t="s">
        <v>11</v>
      </c>
      <c r="AN11" s="20"/>
      <c r="AO11" s="20" t="s">
        <v>5</v>
      </c>
      <c r="AP11" s="20"/>
      <c r="AQ11" s="20"/>
    </row>
    <row r="12" spans="1:59">
      <c r="A12" s="354"/>
      <c r="B12" s="355"/>
      <c r="C12" s="355"/>
      <c r="D12" s="355"/>
      <c r="E12" s="355"/>
      <c r="F12" s="355"/>
      <c r="G12" s="355"/>
      <c r="H12" s="355"/>
      <c r="I12" s="365"/>
      <c r="J12" s="20"/>
      <c r="K12" s="20" t="s">
        <v>8</v>
      </c>
      <c r="L12" s="20"/>
      <c r="M12" s="63"/>
      <c r="N12" s="24"/>
      <c r="O12" s="365"/>
      <c r="P12" s="20"/>
      <c r="Q12" s="20" t="s">
        <v>8</v>
      </c>
      <c r="R12" s="20"/>
      <c r="S12" s="25"/>
      <c r="T12" s="24"/>
      <c r="U12" s="365"/>
      <c r="V12" s="20"/>
      <c r="W12" s="20" t="s">
        <v>8</v>
      </c>
      <c r="X12" s="20"/>
      <c r="Y12" s="26"/>
      <c r="Z12" s="24"/>
      <c r="AA12" s="365"/>
      <c r="AB12" s="20"/>
      <c r="AC12" s="20" t="s">
        <v>8</v>
      </c>
      <c r="AD12" s="20"/>
      <c r="AE12" s="26"/>
      <c r="AF12" s="24"/>
      <c r="AG12" s="365"/>
      <c r="AH12" s="20"/>
      <c r="AI12" s="20" t="s">
        <v>8</v>
      </c>
      <c r="AJ12" s="20"/>
      <c r="AK12" s="26"/>
      <c r="AL12" s="24"/>
      <c r="AM12" s="365"/>
      <c r="AN12" s="20"/>
      <c r="AO12" s="20" t="s">
        <v>8</v>
      </c>
      <c r="AP12" s="20"/>
      <c r="AQ12" s="20"/>
    </row>
    <row r="13" spans="1:59">
      <c r="A13" s="354"/>
      <c r="B13" s="355"/>
      <c r="C13" s="355"/>
      <c r="D13" s="355"/>
      <c r="E13" s="355"/>
      <c r="F13" s="355"/>
      <c r="G13" s="355"/>
      <c r="H13" s="355"/>
      <c r="I13" s="364" t="s">
        <v>41</v>
      </c>
      <c r="J13" s="20"/>
      <c r="K13" s="20" t="s">
        <v>5</v>
      </c>
      <c r="L13" s="20"/>
      <c r="M13" s="63"/>
      <c r="N13" s="24"/>
      <c r="O13" s="364" t="s">
        <v>41</v>
      </c>
      <c r="P13" s="20"/>
      <c r="Q13" s="20" t="s">
        <v>5</v>
      </c>
      <c r="R13" s="20"/>
      <c r="S13" s="25"/>
      <c r="T13" s="24"/>
      <c r="U13" s="364" t="s">
        <v>41</v>
      </c>
      <c r="V13" s="20"/>
      <c r="W13" s="20" t="s">
        <v>5</v>
      </c>
      <c r="X13" s="20"/>
      <c r="Y13" s="26"/>
      <c r="Z13" s="24"/>
      <c r="AA13" s="364" t="s">
        <v>41</v>
      </c>
      <c r="AB13" s="20"/>
      <c r="AC13" s="20" t="s">
        <v>5</v>
      </c>
      <c r="AD13" s="20"/>
      <c r="AE13" s="26"/>
      <c r="AF13" s="24"/>
      <c r="AG13" s="364" t="s">
        <v>41</v>
      </c>
      <c r="AH13" s="20"/>
      <c r="AI13" s="20" t="s">
        <v>5</v>
      </c>
      <c r="AJ13" s="20"/>
      <c r="AK13" s="26"/>
      <c r="AL13" s="24"/>
      <c r="AM13" s="364" t="s">
        <v>41</v>
      </c>
      <c r="AN13" s="20"/>
      <c r="AO13" s="20" t="s">
        <v>5</v>
      </c>
      <c r="AP13" s="20"/>
      <c r="AQ13" s="20"/>
    </row>
    <row r="14" spans="1:59">
      <c r="A14" s="354"/>
      <c r="B14" s="355"/>
      <c r="C14" s="355"/>
      <c r="D14" s="355"/>
      <c r="E14" s="355"/>
      <c r="F14" s="355"/>
      <c r="G14" s="355"/>
      <c r="H14" s="355"/>
      <c r="I14" s="365"/>
      <c r="J14" s="20"/>
      <c r="K14" s="20" t="s">
        <v>8</v>
      </c>
      <c r="L14" s="20"/>
      <c r="M14" s="63"/>
      <c r="N14" s="24"/>
      <c r="O14" s="365"/>
      <c r="P14" s="20"/>
      <c r="Q14" s="20" t="s">
        <v>8</v>
      </c>
      <c r="R14" s="20"/>
      <c r="S14" s="25"/>
      <c r="T14" s="24"/>
      <c r="U14" s="365"/>
      <c r="V14" s="20"/>
      <c r="W14" s="20" t="s">
        <v>8</v>
      </c>
      <c r="X14" s="20"/>
      <c r="Y14" s="26"/>
      <c r="Z14" s="24"/>
      <c r="AA14" s="365"/>
      <c r="AB14" s="20"/>
      <c r="AC14" s="20" t="s">
        <v>8</v>
      </c>
      <c r="AD14" s="20"/>
      <c r="AE14" s="26"/>
      <c r="AF14" s="24"/>
      <c r="AG14" s="365"/>
      <c r="AH14" s="20"/>
      <c r="AI14" s="20" t="s">
        <v>8</v>
      </c>
      <c r="AJ14" s="20"/>
      <c r="AK14" s="26"/>
      <c r="AL14" s="24"/>
      <c r="AM14" s="365"/>
      <c r="AN14" s="20"/>
      <c r="AO14" s="20" t="s">
        <v>8</v>
      </c>
      <c r="AP14" s="20"/>
      <c r="AQ14" s="20"/>
    </row>
    <row r="15" spans="1:59">
      <c r="A15" s="354"/>
      <c r="B15" s="355"/>
      <c r="C15" s="355"/>
      <c r="D15" s="355"/>
      <c r="E15" s="355"/>
      <c r="F15" s="355"/>
      <c r="G15" s="355"/>
      <c r="H15" s="355"/>
      <c r="I15" s="364" t="s">
        <v>42</v>
      </c>
      <c r="J15" s="20"/>
      <c r="K15" s="20" t="s">
        <v>5</v>
      </c>
      <c r="L15" s="20"/>
      <c r="M15" s="63"/>
      <c r="N15" s="24"/>
      <c r="O15" s="364" t="s">
        <v>42</v>
      </c>
      <c r="P15" s="20"/>
      <c r="Q15" s="20" t="s">
        <v>5</v>
      </c>
      <c r="R15" s="20"/>
      <c r="S15" s="25"/>
      <c r="T15" s="24"/>
      <c r="U15" s="364" t="s">
        <v>42</v>
      </c>
      <c r="V15" s="20"/>
      <c r="W15" s="20" t="s">
        <v>5</v>
      </c>
      <c r="X15" s="20"/>
      <c r="Y15" s="26"/>
      <c r="Z15" s="24"/>
      <c r="AA15" s="364" t="s">
        <v>42</v>
      </c>
      <c r="AB15" s="20"/>
      <c r="AC15" s="20" t="s">
        <v>5</v>
      </c>
      <c r="AD15" s="20"/>
      <c r="AE15" s="26"/>
      <c r="AF15" s="24"/>
      <c r="AG15" s="364" t="s">
        <v>42</v>
      </c>
      <c r="AH15" s="20"/>
      <c r="AI15" s="20" t="s">
        <v>5</v>
      </c>
      <c r="AJ15" s="20"/>
      <c r="AK15" s="26"/>
      <c r="AL15" s="24"/>
      <c r="AM15" s="364" t="s">
        <v>42</v>
      </c>
      <c r="AN15" s="20"/>
      <c r="AO15" s="20" t="s">
        <v>5</v>
      </c>
      <c r="AP15" s="20"/>
      <c r="AQ15" s="20"/>
    </row>
    <row r="16" spans="1:59">
      <c r="A16" s="354"/>
      <c r="B16" s="355"/>
      <c r="C16" s="355"/>
      <c r="D16" s="355"/>
      <c r="E16" s="355"/>
      <c r="F16" s="355"/>
      <c r="G16" s="355"/>
      <c r="H16" s="355"/>
      <c r="I16" s="365"/>
      <c r="J16" s="20"/>
      <c r="K16" s="20" t="s">
        <v>8</v>
      </c>
      <c r="L16" s="20"/>
      <c r="M16" s="63"/>
      <c r="N16" s="24"/>
      <c r="O16" s="365"/>
      <c r="P16" s="20"/>
      <c r="Q16" s="20" t="s">
        <v>8</v>
      </c>
      <c r="R16" s="20"/>
      <c r="S16" s="25"/>
      <c r="T16" s="24"/>
      <c r="U16" s="365"/>
      <c r="V16" s="20"/>
      <c r="W16" s="20" t="s">
        <v>8</v>
      </c>
      <c r="X16" s="20"/>
      <c r="Y16" s="26"/>
      <c r="Z16" s="24"/>
      <c r="AA16" s="365"/>
      <c r="AB16" s="20"/>
      <c r="AC16" s="20" t="s">
        <v>8</v>
      </c>
      <c r="AD16" s="20"/>
      <c r="AE16" s="26"/>
      <c r="AF16" s="24"/>
      <c r="AG16" s="365"/>
      <c r="AH16" s="20"/>
      <c r="AI16" s="20" t="s">
        <v>8</v>
      </c>
      <c r="AJ16" s="20"/>
      <c r="AK16" s="26"/>
      <c r="AL16" s="24"/>
      <c r="AM16" s="365"/>
      <c r="AN16" s="20"/>
      <c r="AO16" s="20" t="s">
        <v>8</v>
      </c>
      <c r="AP16" s="20"/>
      <c r="AQ16" s="20"/>
    </row>
    <row r="17" spans="1:43">
      <c r="A17" s="354"/>
      <c r="B17" s="355"/>
      <c r="C17" s="355"/>
      <c r="D17" s="355"/>
      <c r="E17" s="355"/>
      <c r="F17" s="355"/>
      <c r="G17" s="355"/>
      <c r="H17" s="355"/>
      <c r="I17" s="364" t="s">
        <v>43</v>
      </c>
      <c r="J17" s="20"/>
      <c r="K17" s="20" t="s">
        <v>5</v>
      </c>
      <c r="L17" s="20"/>
      <c r="M17" s="63"/>
      <c r="N17" s="24"/>
      <c r="O17" s="364" t="s">
        <v>43</v>
      </c>
      <c r="P17" s="20"/>
      <c r="Q17" s="20" t="s">
        <v>5</v>
      </c>
      <c r="R17" s="20"/>
      <c r="S17" s="25"/>
      <c r="T17" s="24"/>
      <c r="U17" s="364" t="s">
        <v>43</v>
      </c>
      <c r="V17" s="20"/>
      <c r="W17" s="20" t="s">
        <v>5</v>
      </c>
      <c r="X17" s="20"/>
      <c r="Y17" s="26"/>
      <c r="Z17" s="24"/>
      <c r="AA17" s="364" t="s">
        <v>43</v>
      </c>
      <c r="AB17" s="20"/>
      <c r="AC17" s="20" t="s">
        <v>5</v>
      </c>
      <c r="AD17" s="20"/>
      <c r="AE17" s="26"/>
      <c r="AF17" s="24"/>
      <c r="AG17" s="364" t="s">
        <v>43</v>
      </c>
      <c r="AH17" s="20"/>
      <c r="AI17" s="20" t="s">
        <v>5</v>
      </c>
      <c r="AJ17" s="20"/>
      <c r="AK17" s="26"/>
      <c r="AL17" s="24"/>
      <c r="AM17" s="364" t="s">
        <v>43</v>
      </c>
      <c r="AN17" s="20"/>
      <c r="AO17" s="20" t="s">
        <v>5</v>
      </c>
      <c r="AP17" s="20"/>
      <c r="AQ17" s="20"/>
    </row>
    <row r="18" spans="1:43">
      <c r="A18" s="354"/>
      <c r="B18" s="355"/>
      <c r="C18" s="355"/>
      <c r="D18" s="355"/>
      <c r="E18" s="355"/>
      <c r="F18" s="355"/>
      <c r="G18" s="355"/>
      <c r="H18" s="355"/>
      <c r="I18" s="365"/>
      <c r="J18" s="20"/>
      <c r="K18" s="20" t="s">
        <v>8</v>
      </c>
      <c r="L18" s="20"/>
      <c r="M18" s="63"/>
      <c r="N18" s="24"/>
      <c r="O18" s="365"/>
      <c r="P18" s="20"/>
      <c r="Q18" s="20" t="s">
        <v>8</v>
      </c>
      <c r="R18" s="20"/>
      <c r="S18" s="25"/>
      <c r="T18" s="24"/>
      <c r="U18" s="365"/>
      <c r="V18" s="20"/>
      <c r="W18" s="20" t="s">
        <v>8</v>
      </c>
      <c r="X18" s="20"/>
      <c r="Y18" s="26"/>
      <c r="Z18" s="24"/>
      <c r="AA18" s="365"/>
      <c r="AB18" s="20"/>
      <c r="AC18" s="20" t="s">
        <v>8</v>
      </c>
      <c r="AD18" s="20"/>
      <c r="AE18" s="26"/>
      <c r="AF18" s="24"/>
      <c r="AG18" s="365"/>
      <c r="AH18" s="20"/>
      <c r="AI18" s="20" t="s">
        <v>8</v>
      </c>
      <c r="AJ18" s="20"/>
      <c r="AK18" s="26"/>
      <c r="AL18" s="24"/>
      <c r="AM18" s="365"/>
      <c r="AN18" s="20"/>
      <c r="AO18" s="20" t="s">
        <v>8</v>
      </c>
      <c r="AP18" s="20"/>
      <c r="AQ18" s="20"/>
    </row>
    <row r="19" spans="1:43">
      <c r="A19" s="354"/>
      <c r="B19" s="355"/>
      <c r="C19" s="355"/>
      <c r="D19" s="355"/>
      <c r="E19" s="355"/>
      <c r="F19" s="355"/>
      <c r="G19" s="355"/>
      <c r="H19" s="355"/>
      <c r="I19" s="364" t="s">
        <v>12</v>
      </c>
      <c r="J19" s="20"/>
      <c r="K19" s="20" t="s">
        <v>8</v>
      </c>
      <c r="L19" s="360"/>
      <c r="M19" s="63"/>
      <c r="N19" s="24"/>
      <c r="O19" s="364" t="s">
        <v>12</v>
      </c>
      <c r="P19" s="20"/>
      <c r="Q19" s="20" t="s">
        <v>8</v>
      </c>
      <c r="R19" s="360"/>
      <c r="S19" s="25"/>
      <c r="T19" s="24"/>
      <c r="U19" s="360" t="s">
        <v>12</v>
      </c>
      <c r="V19" s="20"/>
      <c r="W19" s="20" t="s">
        <v>8</v>
      </c>
      <c r="X19" s="360"/>
      <c r="Y19" s="26"/>
      <c r="Z19" s="24"/>
      <c r="AA19" s="360" t="s">
        <v>12</v>
      </c>
      <c r="AB19" s="20"/>
      <c r="AC19" s="20" t="s">
        <v>8</v>
      </c>
      <c r="AD19" s="360"/>
      <c r="AE19" s="26"/>
      <c r="AF19" s="24"/>
      <c r="AG19" s="360" t="s">
        <v>12</v>
      </c>
      <c r="AH19" s="20"/>
      <c r="AI19" s="20" t="s">
        <v>8</v>
      </c>
      <c r="AJ19" s="360"/>
      <c r="AK19" s="26"/>
      <c r="AL19" s="24"/>
      <c r="AM19" s="360" t="s">
        <v>12</v>
      </c>
      <c r="AN19" s="20"/>
      <c r="AO19" s="20" t="s">
        <v>8</v>
      </c>
      <c r="AP19" s="360"/>
      <c r="AQ19" s="20"/>
    </row>
    <row r="20" spans="1:43">
      <c r="A20" s="354"/>
      <c r="B20" s="355"/>
      <c r="C20" s="355"/>
      <c r="D20" s="355"/>
      <c r="E20" s="355"/>
      <c r="F20" s="355"/>
      <c r="G20" s="355"/>
      <c r="H20" s="355"/>
      <c r="I20" s="365"/>
      <c r="J20" s="20"/>
      <c r="K20" s="20" t="s">
        <v>5</v>
      </c>
      <c r="L20" s="361"/>
      <c r="M20" s="63"/>
      <c r="N20" s="24"/>
      <c r="O20" s="365"/>
      <c r="P20" s="20"/>
      <c r="Q20" s="20" t="s">
        <v>5</v>
      </c>
      <c r="R20" s="361"/>
      <c r="S20" s="25"/>
      <c r="T20" s="24"/>
      <c r="U20" s="361"/>
      <c r="V20" s="20"/>
      <c r="W20" s="20" t="s">
        <v>5</v>
      </c>
      <c r="X20" s="361"/>
      <c r="Y20" s="26"/>
      <c r="Z20" s="24"/>
      <c r="AA20" s="361"/>
      <c r="AB20" s="20"/>
      <c r="AC20" s="20" t="s">
        <v>5</v>
      </c>
      <c r="AD20" s="361"/>
      <c r="AE20" s="26"/>
      <c r="AF20" s="24"/>
      <c r="AG20" s="361"/>
      <c r="AH20" s="20"/>
      <c r="AI20" s="20" t="s">
        <v>5</v>
      </c>
      <c r="AJ20" s="361"/>
      <c r="AK20" s="26"/>
      <c r="AL20" s="24"/>
      <c r="AM20" s="361"/>
      <c r="AN20" s="20"/>
      <c r="AO20" s="20" t="s">
        <v>5</v>
      </c>
      <c r="AP20" s="361"/>
      <c r="AQ20" s="20"/>
    </row>
    <row r="21" spans="1:43" ht="42.75">
      <c r="A21" s="354"/>
      <c r="B21" s="355"/>
      <c r="C21" s="355"/>
      <c r="D21" s="355"/>
      <c r="E21" s="355"/>
      <c r="F21" s="355"/>
      <c r="G21" s="355"/>
      <c r="H21" s="355"/>
      <c r="I21" s="19" t="s">
        <v>13</v>
      </c>
      <c r="J21" s="20"/>
      <c r="K21" s="20" t="s">
        <v>14</v>
      </c>
      <c r="L21" s="20"/>
      <c r="M21" s="63"/>
      <c r="N21" s="24"/>
      <c r="O21" s="19" t="s">
        <v>13</v>
      </c>
      <c r="P21" s="20"/>
      <c r="Q21" s="20" t="s">
        <v>14</v>
      </c>
      <c r="R21" s="20"/>
      <c r="S21" s="25"/>
      <c r="T21" s="24"/>
      <c r="U21" s="19" t="s">
        <v>13</v>
      </c>
      <c r="V21" s="20"/>
      <c r="W21" s="20" t="s">
        <v>14</v>
      </c>
      <c r="X21" s="20"/>
      <c r="Y21" s="26"/>
      <c r="Z21" s="24"/>
      <c r="AA21" s="19" t="s">
        <v>13</v>
      </c>
      <c r="AB21" s="20"/>
      <c r="AC21" s="20" t="s">
        <v>14</v>
      </c>
      <c r="AD21" s="20"/>
      <c r="AE21" s="26"/>
      <c r="AF21" s="24"/>
      <c r="AG21" s="19" t="s">
        <v>13</v>
      </c>
      <c r="AH21" s="20"/>
      <c r="AI21" s="20" t="s">
        <v>14</v>
      </c>
      <c r="AJ21" s="20"/>
      <c r="AK21" s="26"/>
      <c r="AL21" s="24"/>
      <c r="AM21" s="19" t="s">
        <v>13</v>
      </c>
      <c r="AN21" s="20"/>
      <c r="AO21" s="20" t="s">
        <v>14</v>
      </c>
      <c r="AP21" s="20"/>
      <c r="AQ21" s="20"/>
    </row>
    <row r="22" spans="1:43" ht="28.5">
      <c r="A22" s="354"/>
      <c r="B22" s="355"/>
      <c r="C22" s="355"/>
      <c r="D22" s="355"/>
      <c r="E22" s="355"/>
      <c r="F22" s="355"/>
      <c r="G22" s="355"/>
      <c r="H22" s="355"/>
      <c r="I22" s="19" t="s">
        <v>44</v>
      </c>
      <c r="J22" s="20"/>
      <c r="K22" s="20" t="s">
        <v>14</v>
      </c>
      <c r="L22" s="20"/>
      <c r="M22" s="63"/>
      <c r="N22" s="24"/>
      <c r="O22" s="19" t="s">
        <v>44</v>
      </c>
      <c r="P22" s="20"/>
      <c r="Q22" s="20" t="s">
        <v>14</v>
      </c>
      <c r="R22" s="20"/>
      <c r="S22" s="25"/>
      <c r="T22" s="24"/>
      <c r="U22" s="19" t="s">
        <v>44</v>
      </c>
      <c r="V22" s="20"/>
      <c r="W22" s="20" t="s">
        <v>14</v>
      </c>
      <c r="X22" s="20"/>
      <c r="Y22" s="26"/>
      <c r="Z22" s="24"/>
      <c r="AA22" s="19" t="s">
        <v>44</v>
      </c>
      <c r="AB22" s="20"/>
      <c r="AC22" s="20" t="s">
        <v>14</v>
      </c>
      <c r="AD22" s="20"/>
      <c r="AE22" s="26"/>
      <c r="AF22" s="24"/>
      <c r="AG22" s="19" t="s">
        <v>44</v>
      </c>
      <c r="AH22" s="20"/>
      <c r="AI22" s="20" t="s">
        <v>14</v>
      </c>
      <c r="AJ22" s="20"/>
      <c r="AK22" s="26"/>
      <c r="AL22" s="24"/>
      <c r="AM22" s="19" t="s">
        <v>44</v>
      </c>
      <c r="AN22" s="20"/>
      <c r="AO22" s="20" t="s">
        <v>14</v>
      </c>
      <c r="AP22" s="20"/>
      <c r="AQ22" s="20"/>
    </row>
    <row r="23" spans="1:43" ht="42.75">
      <c r="A23" s="354"/>
      <c r="B23" s="355"/>
      <c r="C23" s="355"/>
      <c r="D23" s="355"/>
      <c r="E23" s="355"/>
      <c r="F23" s="355"/>
      <c r="G23" s="355"/>
      <c r="H23" s="355"/>
      <c r="I23" s="19" t="s">
        <v>15</v>
      </c>
      <c r="J23" s="20"/>
      <c r="K23" s="20" t="s">
        <v>16</v>
      </c>
      <c r="L23" s="20"/>
      <c r="M23" s="63"/>
      <c r="N23" s="24"/>
      <c r="O23" s="19" t="s">
        <v>15</v>
      </c>
      <c r="P23" s="20"/>
      <c r="Q23" s="20" t="s">
        <v>16</v>
      </c>
      <c r="R23" s="20"/>
      <c r="S23" s="25"/>
      <c r="T23" s="24"/>
      <c r="U23" s="19" t="s">
        <v>15</v>
      </c>
      <c r="V23" s="20"/>
      <c r="W23" s="20" t="s">
        <v>16</v>
      </c>
      <c r="X23" s="20"/>
      <c r="Y23" s="26"/>
      <c r="Z23" s="24"/>
      <c r="AA23" s="19" t="s">
        <v>15</v>
      </c>
      <c r="AB23" s="20"/>
      <c r="AC23" s="20" t="s">
        <v>16</v>
      </c>
      <c r="AD23" s="20"/>
      <c r="AE23" s="26"/>
      <c r="AF23" s="24"/>
      <c r="AG23" s="19" t="s">
        <v>15</v>
      </c>
      <c r="AH23" s="20"/>
      <c r="AI23" s="20" t="s">
        <v>16</v>
      </c>
      <c r="AJ23" s="20"/>
      <c r="AK23" s="26"/>
      <c r="AL23" s="24"/>
      <c r="AM23" s="19" t="s">
        <v>15</v>
      </c>
      <c r="AN23" s="20"/>
      <c r="AO23" s="20" t="s">
        <v>16</v>
      </c>
      <c r="AP23" s="20"/>
      <c r="AQ23" s="20"/>
    </row>
    <row r="24" spans="1:43">
      <c r="A24" s="354"/>
      <c r="B24" s="355"/>
      <c r="C24" s="355"/>
      <c r="D24" s="355"/>
      <c r="E24" s="355"/>
      <c r="F24" s="355"/>
      <c r="G24" s="355"/>
      <c r="H24" s="355"/>
      <c r="I24" s="19" t="s">
        <v>17</v>
      </c>
      <c r="J24" s="20"/>
      <c r="K24" s="20" t="s">
        <v>8</v>
      </c>
      <c r="L24" s="20"/>
      <c r="M24" s="63"/>
      <c r="N24" s="24"/>
      <c r="O24" s="19" t="s">
        <v>17</v>
      </c>
      <c r="P24" s="20"/>
      <c r="Q24" s="20" t="s">
        <v>8</v>
      </c>
      <c r="R24" s="20"/>
      <c r="S24" s="25"/>
      <c r="T24" s="24"/>
      <c r="U24" s="19" t="s">
        <v>17</v>
      </c>
      <c r="V24" s="20"/>
      <c r="W24" s="20" t="s">
        <v>8</v>
      </c>
      <c r="X24" s="20"/>
      <c r="Y24" s="26"/>
      <c r="Z24" s="24"/>
      <c r="AA24" s="19" t="s">
        <v>17</v>
      </c>
      <c r="AB24" s="20"/>
      <c r="AC24" s="20" t="s">
        <v>8</v>
      </c>
      <c r="AD24" s="20"/>
      <c r="AE24" s="26"/>
      <c r="AF24" s="24"/>
      <c r="AG24" s="19" t="s">
        <v>17</v>
      </c>
      <c r="AH24" s="20"/>
      <c r="AI24" s="20" t="s">
        <v>8</v>
      </c>
      <c r="AJ24" s="20"/>
      <c r="AK24" s="26"/>
      <c r="AL24" s="24"/>
      <c r="AM24" s="19" t="s">
        <v>17</v>
      </c>
      <c r="AN24" s="20"/>
      <c r="AO24" s="20" t="s">
        <v>8</v>
      </c>
      <c r="AP24" s="20"/>
      <c r="AQ24" s="20"/>
    </row>
    <row r="25" spans="1:43" ht="28.5">
      <c r="A25" s="354"/>
      <c r="B25" s="355"/>
      <c r="C25" s="355"/>
      <c r="D25" s="355"/>
      <c r="E25" s="355"/>
      <c r="F25" s="355"/>
      <c r="G25" s="355"/>
      <c r="H25" s="355"/>
      <c r="I25" s="19" t="s">
        <v>18</v>
      </c>
      <c r="J25" s="20"/>
      <c r="K25" s="20" t="s">
        <v>16</v>
      </c>
      <c r="L25" s="20"/>
      <c r="M25" s="63"/>
      <c r="N25" s="24"/>
      <c r="O25" s="19" t="s">
        <v>18</v>
      </c>
      <c r="P25" s="20"/>
      <c r="Q25" s="20" t="s">
        <v>16</v>
      </c>
      <c r="R25" s="20"/>
      <c r="S25" s="25"/>
      <c r="T25" s="24"/>
      <c r="U25" s="19" t="s">
        <v>18</v>
      </c>
      <c r="V25" s="20"/>
      <c r="W25" s="20" t="s">
        <v>16</v>
      </c>
      <c r="X25" s="20"/>
      <c r="Y25" s="26"/>
      <c r="Z25" s="24"/>
      <c r="AA25" s="19" t="s">
        <v>18</v>
      </c>
      <c r="AB25" s="20"/>
      <c r="AC25" s="20" t="s">
        <v>16</v>
      </c>
      <c r="AD25" s="20"/>
      <c r="AE25" s="26"/>
      <c r="AF25" s="24"/>
      <c r="AG25" s="19" t="s">
        <v>18</v>
      </c>
      <c r="AH25" s="20"/>
      <c r="AI25" s="20" t="s">
        <v>16</v>
      </c>
      <c r="AJ25" s="20"/>
      <c r="AK25" s="26"/>
      <c r="AL25" s="24"/>
      <c r="AM25" s="19" t="s">
        <v>18</v>
      </c>
      <c r="AN25" s="20"/>
      <c r="AO25" s="20" t="s">
        <v>16</v>
      </c>
      <c r="AP25" s="20"/>
      <c r="AQ25" s="20"/>
    </row>
    <row r="26" spans="1:43" ht="50.25" customHeight="1">
      <c r="A26" s="354"/>
      <c r="B26" s="355"/>
      <c r="C26" s="355"/>
      <c r="D26" s="355"/>
      <c r="E26" s="355"/>
      <c r="F26" s="355"/>
      <c r="G26" s="355"/>
      <c r="H26" s="355"/>
      <c r="I26" s="19" t="s">
        <v>46</v>
      </c>
      <c r="J26" s="20"/>
      <c r="K26" s="20" t="s">
        <v>16</v>
      </c>
      <c r="L26" s="20"/>
      <c r="M26" s="63"/>
      <c r="N26" s="64"/>
      <c r="O26" s="19" t="s">
        <v>46</v>
      </c>
      <c r="P26" s="20"/>
      <c r="Q26" s="20" t="s">
        <v>16</v>
      </c>
      <c r="R26" s="20"/>
      <c r="S26" s="64"/>
      <c r="T26" s="64"/>
      <c r="U26" s="19" t="s">
        <v>46</v>
      </c>
      <c r="V26" s="20"/>
      <c r="W26" s="20" t="s">
        <v>16</v>
      </c>
      <c r="X26" s="20"/>
      <c r="Y26" s="64"/>
      <c r="Z26" s="64"/>
      <c r="AA26" s="19" t="s">
        <v>46</v>
      </c>
      <c r="AB26" s="20"/>
      <c r="AC26" s="20" t="s">
        <v>16</v>
      </c>
      <c r="AD26" s="20"/>
      <c r="AE26" s="64"/>
      <c r="AF26" s="64"/>
      <c r="AG26" s="19" t="s">
        <v>46</v>
      </c>
      <c r="AH26" s="20"/>
      <c r="AI26" s="20" t="s">
        <v>16</v>
      </c>
      <c r="AJ26" s="20"/>
      <c r="AK26" s="64"/>
      <c r="AL26" s="64"/>
      <c r="AM26" s="19" t="s">
        <v>46</v>
      </c>
      <c r="AN26" s="20"/>
      <c r="AO26" s="20" t="s">
        <v>16</v>
      </c>
      <c r="AP26" s="20"/>
      <c r="AQ26" s="20"/>
    </row>
    <row r="27" spans="1:43" ht="50.25" customHeight="1">
      <c r="A27" s="354"/>
      <c r="B27" s="355"/>
      <c r="C27" s="355"/>
      <c r="D27" s="355"/>
      <c r="E27" s="355"/>
      <c r="F27" s="355"/>
      <c r="G27" s="355"/>
      <c r="H27" s="355"/>
      <c r="I27" s="19" t="s">
        <v>105</v>
      </c>
      <c r="J27" s="20"/>
      <c r="K27" s="20" t="s">
        <v>8</v>
      </c>
      <c r="L27" s="20"/>
      <c r="M27" s="63"/>
      <c r="N27" s="64"/>
      <c r="O27" s="19" t="s">
        <v>105</v>
      </c>
      <c r="P27" s="20"/>
      <c r="Q27" s="20" t="s">
        <v>8</v>
      </c>
      <c r="R27" s="20"/>
      <c r="S27" s="64"/>
      <c r="T27" s="64"/>
      <c r="U27" s="19" t="s">
        <v>105</v>
      </c>
      <c r="V27" s="20"/>
      <c r="W27" s="20" t="s">
        <v>8</v>
      </c>
      <c r="X27" s="20"/>
      <c r="Y27" s="64"/>
      <c r="Z27" s="64"/>
      <c r="AA27" s="19" t="s">
        <v>105</v>
      </c>
      <c r="AB27" s="20"/>
      <c r="AC27" s="20" t="s">
        <v>8</v>
      </c>
      <c r="AD27" s="20"/>
      <c r="AE27" s="64"/>
      <c r="AF27" s="64"/>
      <c r="AG27" s="19" t="s">
        <v>105</v>
      </c>
      <c r="AH27" s="20"/>
      <c r="AI27" s="20" t="s">
        <v>8</v>
      </c>
      <c r="AJ27" s="20"/>
      <c r="AK27" s="64"/>
      <c r="AL27" s="64"/>
      <c r="AM27" s="19" t="s">
        <v>105</v>
      </c>
      <c r="AN27" s="20"/>
      <c r="AO27" s="20" t="s">
        <v>8</v>
      </c>
      <c r="AP27" s="20"/>
      <c r="AQ27" s="20"/>
    </row>
    <row r="28" spans="1:43" ht="50.25" customHeight="1">
      <c r="A28" s="354"/>
      <c r="B28" s="355"/>
      <c r="C28" s="355"/>
      <c r="D28" s="355"/>
      <c r="E28" s="355"/>
      <c r="F28" s="355"/>
      <c r="G28" s="355"/>
      <c r="H28" s="355"/>
      <c r="I28" s="19" t="s">
        <v>106</v>
      </c>
      <c r="J28" s="20"/>
      <c r="K28" s="20" t="s">
        <v>8</v>
      </c>
      <c r="L28" s="20"/>
      <c r="M28" s="63"/>
      <c r="N28" s="64"/>
      <c r="O28" s="19" t="s">
        <v>106</v>
      </c>
      <c r="P28" s="20"/>
      <c r="Q28" s="20" t="s">
        <v>8</v>
      </c>
      <c r="R28" s="20"/>
      <c r="S28" s="64"/>
      <c r="T28" s="64"/>
      <c r="U28" s="19" t="s">
        <v>106</v>
      </c>
      <c r="V28" s="20"/>
      <c r="W28" s="20" t="s">
        <v>8</v>
      </c>
      <c r="X28" s="20"/>
      <c r="Y28" s="64"/>
      <c r="Z28" s="64"/>
      <c r="AA28" s="19" t="s">
        <v>106</v>
      </c>
      <c r="AB28" s="20"/>
      <c r="AC28" s="20" t="s">
        <v>8</v>
      </c>
      <c r="AD28" s="20"/>
      <c r="AE28" s="64"/>
      <c r="AF28" s="64"/>
      <c r="AG28" s="19" t="s">
        <v>106</v>
      </c>
      <c r="AH28" s="20"/>
      <c r="AI28" s="20" t="s">
        <v>8</v>
      </c>
      <c r="AJ28" s="20"/>
      <c r="AK28" s="64"/>
      <c r="AL28" s="64"/>
      <c r="AM28" s="19" t="s">
        <v>106</v>
      </c>
      <c r="AN28" s="20"/>
      <c r="AO28" s="20" t="s">
        <v>8</v>
      </c>
      <c r="AP28" s="20"/>
      <c r="AQ28" s="20"/>
    </row>
    <row r="29" spans="1:43" ht="50.25" customHeight="1">
      <c r="A29" s="354"/>
      <c r="B29" s="355"/>
      <c r="C29" s="355"/>
      <c r="D29" s="355"/>
      <c r="E29" s="355"/>
      <c r="F29" s="355"/>
      <c r="G29" s="355"/>
      <c r="H29" s="355"/>
      <c r="I29" s="19" t="s">
        <v>107</v>
      </c>
      <c r="J29" s="20"/>
      <c r="K29" s="20" t="s">
        <v>8</v>
      </c>
      <c r="L29" s="20"/>
      <c r="M29" s="63"/>
      <c r="N29" s="64"/>
      <c r="O29" s="19" t="s">
        <v>107</v>
      </c>
      <c r="P29" s="20"/>
      <c r="Q29" s="20" t="s">
        <v>8</v>
      </c>
      <c r="R29" s="20"/>
      <c r="S29" s="64"/>
      <c r="T29" s="64"/>
      <c r="U29" s="19" t="s">
        <v>107</v>
      </c>
      <c r="V29" s="20"/>
      <c r="W29" s="20" t="s">
        <v>8</v>
      </c>
      <c r="X29" s="20"/>
      <c r="Y29" s="64"/>
      <c r="Z29" s="64"/>
      <c r="AA29" s="19" t="s">
        <v>107</v>
      </c>
      <c r="AB29" s="20"/>
      <c r="AC29" s="20" t="s">
        <v>8</v>
      </c>
      <c r="AD29" s="20"/>
      <c r="AE29" s="64"/>
      <c r="AF29" s="64"/>
      <c r="AG29" s="19" t="s">
        <v>107</v>
      </c>
      <c r="AH29" s="20"/>
      <c r="AI29" s="20" t="s">
        <v>8</v>
      </c>
      <c r="AJ29" s="20"/>
      <c r="AK29" s="64"/>
      <c r="AL29" s="64"/>
      <c r="AM29" s="19" t="s">
        <v>107</v>
      </c>
      <c r="AN29" s="20"/>
      <c r="AO29" s="20" t="s">
        <v>8</v>
      </c>
      <c r="AP29" s="20"/>
      <c r="AQ29" s="20"/>
    </row>
    <row r="30" spans="1:43" ht="50.25" customHeight="1">
      <c r="A30" s="354"/>
      <c r="B30" s="355"/>
      <c r="C30" s="355"/>
      <c r="D30" s="355"/>
      <c r="E30" s="355"/>
      <c r="F30" s="355"/>
      <c r="G30" s="355"/>
      <c r="H30" s="355"/>
      <c r="I30" s="19" t="s">
        <v>108</v>
      </c>
      <c r="J30" s="20"/>
      <c r="K30" s="20" t="s">
        <v>14</v>
      </c>
      <c r="L30" s="20"/>
      <c r="M30" s="63"/>
      <c r="N30" s="64"/>
      <c r="O30" s="19" t="s">
        <v>108</v>
      </c>
      <c r="P30" s="20"/>
      <c r="Q30" s="20" t="s">
        <v>14</v>
      </c>
      <c r="R30" s="20"/>
      <c r="S30" s="64"/>
      <c r="T30" s="64"/>
      <c r="U30" s="19" t="s">
        <v>108</v>
      </c>
      <c r="V30" s="20"/>
      <c r="W30" s="20" t="s">
        <v>14</v>
      </c>
      <c r="X30" s="20"/>
      <c r="Y30" s="64"/>
      <c r="Z30" s="64"/>
      <c r="AA30" s="19" t="s">
        <v>108</v>
      </c>
      <c r="AB30" s="20"/>
      <c r="AC30" s="20" t="s">
        <v>14</v>
      </c>
      <c r="AD30" s="20"/>
      <c r="AE30" s="64"/>
      <c r="AF30" s="64"/>
      <c r="AG30" s="19" t="s">
        <v>108</v>
      </c>
      <c r="AH30" s="20"/>
      <c r="AI30" s="20" t="s">
        <v>14</v>
      </c>
      <c r="AJ30" s="20"/>
      <c r="AK30" s="64"/>
      <c r="AL30" s="64"/>
      <c r="AM30" s="19" t="s">
        <v>108</v>
      </c>
      <c r="AN30" s="20"/>
      <c r="AO30" s="20" t="s">
        <v>14</v>
      </c>
      <c r="AP30" s="20"/>
      <c r="AQ30" s="20"/>
    </row>
    <row r="31" spans="1:43" ht="50.25" customHeight="1">
      <c r="A31" s="354"/>
      <c r="B31" s="355"/>
      <c r="C31" s="355"/>
      <c r="D31" s="355"/>
      <c r="E31" s="355"/>
      <c r="F31" s="355"/>
      <c r="G31" s="355"/>
      <c r="H31" s="355"/>
      <c r="I31" s="19" t="s">
        <v>109</v>
      </c>
      <c r="J31" s="20"/>
      <c r="K31" s="20" t="s">
        <v>16</v>
      </c>
      <c r="L31" s="20"/>
      <c r="M31" s="63"/>
      <c r="N31" s="64"/>
      <c r="O31" s="19" t="s">
        <v>109</v>
      </c>
      <c r="P31" s="20"/>
      <c r="Q31" s="20" t="s">
        <v>16</v>
      </c>
      <c r="R31" s="20"/>
      <c r="S31" s="64"/>
      <c r="T31" s="64"/>
      <c r="U31" s="19" t="s">
        <v>109</v>
      </c>
      <c r="V31" s="20"/>
      <c r="W31" s="20" t="s">
        <v>16</v>
      </c>
      <c r="X31" s="20"/>
      <c r="Y31" s="64"/>
      <c r="Z31" s="64"/>
      <c r="AA31" s="19" t="s">
        <v>109</v>
      </c>
      <c r="AB31" s="20"/>
      <c r="AC31" s="20" t="s">
        <v>16</v>
      </c>
      <c r="AD31" s="20"/>
      <c r="AE31" s="64"/>
      <c r="AF31" s="64"/>
      <c r="AG31" s="19" t="s">
        <v>109</v>
      </c>
      <c r="AH31" s="20"/>
      <c r="AI31" s="20" t="s">
        <v>16</v>
      </c>
      <c r="AJ31" s="20"/>
      <c r="AK31" s="64"/>
      <c r="AL31" s="64"/>
      <c r="AM31" s="19" t="s">
        <v>109</v>
      </c>
      <c r="AN31" s="20"/>
      <c r="AO31" s="20" t="s">
        <v>16</v>
      </c>
      <c r="AP31" s="20"/>
      <c r="AQ31" s="20"/>
    </row>
    <row r="32" spans="1:43" ht="66" customHeight="1">
      <c r="A32" s="354"/>
      <c r="B32" s="355"/>
      <c r="C32" s="355"/>
      <c r="D32" s="355"/>
      <c r="E32" s="355"/>
      <c r="F32" s="355"/>
      <c r="G32" s="355"/>
      <c r="H32" s="355"/>
      <c r="I32" s="19" t="s">
        <v>110</v>
      </c>
      <c r="J32" s="20"/>
      <c r="K32" s="20" t="s">
        <v>14</v>
      </c>
      <c r="L32" s="20"/>
      <c r="M32" s="63"/>
      <c r="N32" s="64"/>
      <c r="O32" s="19" t="s">
        <v>110</v>
      </c>
      <c r="P32" s="20"/>
      <c r="Q32" s="20" t="s">
        <v>14</v>
      </c>
      <c r="R32" s="20"/>
      <c r="S32" s="64"/>
      <c r="T32" s="64"/>
      <c r="U32" s="19" t="s">
        <v>110</v>
      </c>
      <c r="V32" s="20"/>
      <c r="W32" s="20" t="s">
        <v>14</v>
      </c>
      <c r="X32" s="20"/>
      <c r="Y32" s="64"/>
      <c r="Z32" s="64"/>
      <c r="AA32" s="19" t="s">
        <v>110</v>
      </c>
      <c r="AB32" s="20"/>
      <c r="AC32" s="20" t="s">
        <v>14</v>
      </c>
      <c r="AD32" s="20"/>
      <c r="AE32" s="64"/>
      <c r="AF32" s="64"/>
      <c r="AG32" s="19" t="s">
        <v>110</v>
      </c>
      <c r="AH32" s="20"/>
      <c r="AI32" s="20" t="s">
        <v>14</v>
      </c>
      <c r="AJ32" s="20"/>
      <c r="AK32" s="64"/>
      <c r="AL32" s="64"/>
      <c r="AM32" s="19" t="s">
        <v>110</v>
      </c>
      <c r="AN32" s="20"/>
      <c r="AO32" s="20" t="s">
        <v>14</v>
      </c>
      <c r="AP32" s="20"/>
      <c r="AQ32" s="20"/>
    </row>
    <row r="33" spans="1:43">
      <c r="A33" s="356"/>
      <c r="B33" s="357"/>
      <c r="C33" s="357"/>
      <c r="D33" s="357"/>
      <c r="E33" s="357"/>
      <c r="F33" s="357"/>
      <c r="G33" s="357"/>
      <c r="H33" s="357"/>
      <c r="I33" s="19" t="s">
        <v>45</v>
      </c>
      <c r="J33" s="20"/>
      <c r="K33" s="20"/>
      <c r="L33" s="20"/>
      <c r="M33" s="63"/>
      <c r="N33" s="64"/>
      <c r="O33" s="19" t="s">
        <v>45</v>
      </c>
      <c r="P33" s="20"/>
      <c r="Q33" s="20"/>
      <c r="R33" s="20"/>
      <c r="S33" s="64"/>
      <c r="T33" s="64"/>
      <c r="U33" s="19" t="s">
        <v>45</v>
      </c>
      <c r="V33" s="20"/>
      <c r="W33" s="20"/>
      <c r="X33" s="20"/>
      <c r="Y33" s="64"/>
      <c r="Z33" s="64"/>
      <c r="AA33" s="19" t="s">
        <v>45</v>
      </c>
      <c r="AB33" s="20"/>
      <c r="AC33" s="20"/>
      <c r="AD33" s="20"/>
      <c r="AE33" s="64"/>
      <c r="AF33" s="64"/>
      <c r="AG33" s="19" t="s">
        <v>45</v>
      </c>
      <c r="AH33" s="20"/>
      <c r="AI33" s="20"/>
      <c r="AJ33" s="20"/>
      <c r="AK33" s="64"/>
      <c r="AL33" s="64"/>
      <c r="AM33" s="19" t="s">
        <v>45</v>
      </c>
      <c r="AN33" s="20"/>
      <c r="AO33" s="20"/>
      <c r="AP33" s="20"/>
      <c r="AQ33" s="20"/>
    </row>
    <row r="34" spans="1:43" ht="15.75">
      <c r="A34" s="367" t="s">
        <v>19</v>
      </c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8"/>
      <c r="AQ34" s="369"/>
    </row>
    <row r="35" spans="1:43" ht="15" customHeight="1">
      <c r="A35" s="362" t="s">
        <v>102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27"/>
    </row>
    <row r="36" spans="1:43">
      <c r="A36" s="155">
        <v>1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7"/>
      <c r="S36" s="18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7"/>
      <c r="AQ36" s="27"/>
    </row>
    <row r="37" spans="1:43">
      <c r="A37" s="155">
        <v>2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7"/>
      <c r="S37" s="18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7"/>
      <c r="AQ37" s="27"/>
    </row>
    <row r="38" spans="1:43">
      <c r="A38" s="155">
        <v>3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7"/>
      <c r="S38" s="18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7"/>
      <c r="AQ38" s="27"/>
    </row>
    <row r="39" spans="1:43" ht="48.75" customHeight="1">
      <c r="A39" s="370" t="s">
        <v>72</v>
      </c>
      <c r="B39" s="371"/>
      <c r="C39" s="371"/>
      <c r="D39" s="371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</row>
    <row r="40" spans="1:43">
      <c r="A40" s="382" t="s">
        <v>20</v>
      </c>
      <c r="B40" s="382"/>
      <c r="C40" s="382"/>
      <c r="D40" s="382"/>
      <c r="E40" s="382"/>
      <c r="F40" s="382"/>
      <c r="G40" s="382"/>
      <c r="H40" s="382"/>
      <c r="I40" s="339" t="s">
        <v>11</v>
      </c>
      <c r="J40" s="29"/>
      <c r="K40" s="29" t="s">
        <v>5</v>
      </c>
      <c r="L40" s="29"/>
      <c r="M40" s="31"/>
      <c r="N40" s="32"/>
      <c r="O40" s="339" t="s">
        <v>11</v>
      </c>
      <c r="P40" s="29"/>
      <c r="Q40" s="29" t="s">
        <v>5</v>
      </c>
      <c r="R40" s="29"/>
      <c r="S40" s="31"/>
      <c r="T40" s="32"/>
      <c r="U40" s="339" t="s">
        <v>11</v>
      </c>
      <c r="V40" s="29"/>
      <c r="W40" s="29" t="s">
        <v>5</v>
      </c>
      <c r="X40" s="29"/>
      <c r="Y40" s="31"/>
      <c r="Z40" s="32"/>
      <c r="AA40" s="339" t="s">
        <v>11</v>
      </c>
      <c r="AB40" s="29"/>
      <c r="AC40" s="29" t="s">
        <v>5</v>
      </c>
      <c r="AD40" s="29"/>
      <c r="AE40" s="31"/>
      <c r="AF40" s="32"/>
      <c r="AG40" s="339" t="s">
        <v>11</v>
      </c>
      <c r="AH40" s="29"/>
      <c r="AI40" s="29" t="s">
        <v>5</v>
      </c>
      <c r="AJ40" s="29"/>
      <c r="AK40" s="31"/>
      <c r="AL40" s="32"/>
      <c r="AM40" s="339" t="s">
        <v>11</v>
      </c>
      <c r="AN40" s="29"/>
      <c r="AO40" s="29" t="s">
        <v>5</v>
      </c>
      <c r="AP40" s="30"/>
      <c r="AQ40" s="30"/>
    </row>
    <row r="41" spans="1:43">
      <c r="A41" s="382"/>
      <c r="B41" s="382"/>
      <c r="C41" s="382"/>
      <c r="D41" s="382"/>
      <c r="E41" s="382"/>
      <c r="F41" s="382"/>
      <c r="G41" s="382"/>
      <c r="H41" s="382"/>
      <c r="I41" s="340"/>
      <c r="J41" s="29"/>
      <c r="K41" s="29" t="s">
        <v>8</v>
      </c>
      <c r="L41" s="29"/>
      <c r="M41" s="33"/>
      <c r="N41" s="34"/>
      <c r="O41" s="340"/>
      <c r="P41" s="29"/>
      <c r="Q41" s="29" t="s">
        <v>8</v>
      </c>
      <c r="R41" s="29"/>
      <c r="S41" s="33"/>
      <c r="T41" s="34"/>
      <c r="U41" s="340"/>
      <c r="V41" s="29"/>
      <c r="W41" s="29" t="s">
        <v>8</v>
      </c>
      <c r="X41" s="29"/>
      <c r="Y41" s="33"/>
      <c r="Z41" s="34"/>
      <c r="AA41" s="340"/>
      <c r="AB41" s="29"/>
      <c r="AC41" s="29" t="s">
        <v>8</v>
      </c>
      <c r="AD41" s="29"/>
      <c r="AE41" s="33"/>
      <c r="AF41" s="34"/>
      <c r="AG41" s="340"/>
      <c r="AH41" s="29"/>
      <c r="AI41" s="29" t="s">
        <v>8</v>
      </c>
      <c r="AJ41" s="29"/>
      <c r="AK41" s="33"/>
      <c r="AL41" s="34"/>
      <c r="AM41" s="340"/>
      <c r="AN41" s="29"/>
      <c r="AO41" s="29" t="s">
        <v>8</v>
      </c>
      <c r="AP41" s="30"/>
      <c r="AQ41" s="30"/>
    </row>
    <row r="42" spans="1:43">
      <c r="A42" s="382"/>
      <c r="B42" s="382"/>
      <c r="C42" s="382"/>
      <c r="D42" s="382"/>
      <c r="E42" s="382"/>
      <c r="F42" s="382"/>
      <c r="G42" s="382"/>
      <c r="H42" s="382"/>
      <c r="I42" s="339" t="s">
        <v>41</v>
      </c>
      <c r="J42" s="29"/>
      <c r="K42" s="29" t="s">
        <v>5</v>
      </c>
      <c r="L42" s="29"/>
      <c r="M42" s="33"/>
      <c r="N42" s="34"/>
      <c r="O42" s="339" t="s">
        <v>41</v>
      </c>
      <c r="P42" s="29"/>
      <c r="Q42" s="29" t="s">
        <v>5</v>
      </c>
      <c r="R42" s="29"/>
      <c r="S42" s="33"/>
      <c r="T42" s="34"/>
      <c r="U42" s="339" t="s">
        <v>41</v>
      </c>
      <c r="V42" s="29"/>
      <c r="W42" s="29" t="s">
        <v>5</v>
      </c>
      <c r="X42" s="29"/>
      <c r="Y42" s="33"/>
      <c r="Z42" s="34"/>
      <c r="AA42" s="339" t="s">
        <v>41</v>
      </c>
      <c r="AB42" s="29"/>
      <c r="AC42" s="29" t="s">
        <v>5</v>
      </c>
      <c r="AD42" s="29"/>
      <c r="AE42" s="33"/>
      <c r="AF42" s="34"/>
      <c r="AG42" s="339" t="s">
        <v>41</v>
      </c>
      <c r="AH42" s="29"/>
      <c r="AI42" s="29" t="s">
        <v>5</v>
      </c>
      <c r="AJ42" s="29"/>
      <c r="AK42" s="33"/>
      <c r="AL42" s="34"/>
      <c r="AM42" s="339" t="s">
        <v>41</v>
      </c>
      <c r="AN42" s="29"/>
      <c r="AO42" s="29" t="s">
        <v>5</v>
      </c>
      <c r="AP42" s="30"/>
      <c r="AQ42" s="30"/>
    </row>
    <row r="43" spans="1:43">
      <c r="A43" s="382"/>
      <c r="B43" s="382"/>
      <c r="C43" s="382"/>
      <c r="D43" s="382"/>
      <c r="E43" s="382"/>
      <c r="F43" s="382"/>
      <c r="G43" s="382"/>
      <c r="H43" s="382"/>
      <c r="I43" s="340"/>
      <c r="J43" s="29"/>
      <c r="K43" s="29" t="s">
        <v>8</v>
      </c>
      <c r="L43" s="29"/>
      <c r="M43" s="33"/>
      <c r="N43" s="34"/>
      <c r="O43" s="340"/>
      <c r="P43" s="29"/>
      <c r="Q43" s="29" t="s">
        <v>8</v>
      </c>
      <c r="R43" s="29"/>
      <c r="S43" s="33"/>
      <c r="T43" s="34"/>
      <c r="U43" s="340"/>
      <c r="V43" s="29"/>
      <c r="W43" s="29" t="s">
        <v>8</v>
      </c>
      <c r="X43" s="29"/>
      <c r="Y43" s="33"/>
      <c r="Z43" s="34"/>
      <c r="AA43" s="340"/>
      <c r="AB43" s="29"/>
      <c r="AC43" s="29" t="s">
        <v>8</v>
      </c>
      <c r="AD43" s="29"/>
      <c r="AE43" s="33"/>
      <c r="AF43" s="34"/>
      <c r="AG43" s="340"/>
      <c r="AH43" s="29"/>
      <c r="AI43" s="29" t="s">
        <v>8</v>
      </c>
      <c r="AJ43" s="29"/>
      <c r="AK43" s="33"/>
      <c r="AL43" s="34"/>
      <c r="AM43" s="340"/>
      <c r="AN43" s="29"/>
      <c r="AO43" s="29" t="s">
        <v>8</v>
      </c>
      <c r="AP43" s="30"/>
      <c r="AQ43" s="30"/>
    </row>
    <row r="44" spans="1:43">
      <c r="A44" s="382"/>
      <c r="B44" s="382"/>
      <c r="C44" s="382"/>
      <c r="D44" s="382"/>
      <c r="E44" s="382"/>
      <c r="F44" s="382"/>
      <c r="G44" s="382"/>
      <c r="H44" s="382"/>
      <c r="I44" s="339" t="s">
        <v>42</v>
      </c>
      <c r="J44" s="29"/>
      <c r="K44" s="29" t="s">
        <v>5</v>
      </c>
      <c r="L44" s="29"/>
      <c r="M44" s="33"/>
      <c r="N44" s="34"/>
      <c r="O44" s="339" t="s">
        <v>42</v>
      </c>
      <c r="P44" s="29"/>
      <c r="Q44" s="29" t="s">
        <v>5</v>
      </c>
      <c r="R44" s="29"/>
      <c r="S44" s="33"/>
      <c r="T44" s="34"/>
      <c r="U44" s="339" t="s">
        <v>42</v>
      </c>
      <c r="V44" s="29"/>
      <c r="W44" s="29" t="s">
        <v>5</v>
      </c>
      <c r="X44" s="29"/>
      <c r="Y44" s="33"/>
      <c r="Z44" s="34"/>
      <c r="AA44" s="339" t="s">
        <v>42</v>
      </c>
      <c r="AB44" s="29"/>
      <c r="AC44" s="29" t="s">
        <v>5</v>
      </c>
      <c r="AD44" s="29"/>
      <c r="AE44" s="33"/>
      <c r="AF44" s="34"/>
      <c r="AG44" s="339" t="s">
        <v>42</v>
      </c>
      <c r="AH44" s="29"/>
      <c r="AI44" s="29" t="s">
        <v>5</v>
      </c>
      <c r="AJ44" s="29"/>
      <c r="AK44" s="33"/>
      <c r="AL44" s="34"/>
      <c r="AM44" s="339" t="s">
        <v>42</v>
      </c>
      <c r="AN44" s="29"/>
      <c r="AO44" s="29" t="s">
        <v>5</v>
      </c>
      <c r="AP44" s="30"/>
      <c r="AQ44" s="30"/>
    </row>
    <row r="45" spans="1:43">
      <c r="A45" s="382"/>
      <c r="B45" s="382"/>
      <c r="C45" s="382"/>
      <c r="D45" s="382"/>
      <c r="E45" s="382"/>
      <c r="F45" s="382"/>
      <c r="G45" s="382"/>
      <c r="H45" s="382"/>
      <c r="I45" s="340"/>
      <c r="J45" s="29"/>
      <c r="K45" s="29" t="s">
        <v>8</v>
      </c>
      <c r="L45" s="29"/>
      <c r="M45" s="33"/>
      <c r="N45" s="34"/>
      <c r="O45" s="340"/>
      <c r="P45" s="29"/>
      <c r="Q45" s="29" t="s">
        <v>8</v>
      </c>
      <c r="R45" s="29"/>
      <c r="S45" s="33"/>
      <c r="T45" s="34"/>
      <c r="U45" s="340"/>
      <c r="V45" s="29"/>
      <c r="W45" s="29" t="s">
        <v>8</v>
      </c>
      <c r="X45" s="29"/>
      <c r="Y45" s="33"/>
      <c r="Z45" s="34"/>
      <c r="AA45" s="340"/>
      <c r="AB45" s="29"/>
      <c r="AC45" s="29" t="s">
        <v>8</v>
      </c>
      <c r="AD45" s="29"/>
      <c r="AE45" s="33"/>
      <c r="AF45" s="34"/>
      <c r="AG45" s="340"/>
      <c r="AH45" s="29"/>
      <c r="AI45" s="29" t="s">
        <v>8</v>
      </c>
      <c r="AJ45" s="29"/>
      <c r="AK45" s="33"/>
      <c r="AL45" s="34"/>
      <c r="AM45" s="340"/>
      <c r="AN45" s="29"/>
      <c r="AO45" s="29" t="s">
        <v>8</v>
      </c>
      <c r="AP45" s="30"/>
      <c r="AQ45" s="30"/>
    </row>
    <row r="46" spans="1:43">
      <c r="A46" s="382"/>
      <c r="B46" s="382"/>
      <c r="C46" s="382"/>
      <c r="D46" s="382"/>
      <c r="E46" s="382"/>
      <c r="F46" s="382"/>
      <c r="G46" s="382"/>
      <c r="H46" s="382"/>
      <c r="I46" s="339" t="s">
        <v>43</v>
      </c>
      <c r="J46" s="29"/>
      <c r="K46" s="29" t="s">
        <v>5</v>
      </c>
      <c r="L46" s="29"/>
      <c r="M46" s="33"/>
      <c r="N46" s="34"/>
      <c r="O46" s="339" t="s">
        <v>43</v>
      </c>
      <c r="P46" s="29"/>
      <c r="Q46" s="29" t="s">
        <v>5</v>
      </c>
      <c r="R46" s="29"/>
      <c r="S46" s="33"/>
      <c r="T46" s="34"/>
      <c r="U46" s="339" t="s">
        <v>43</v>
      </c>
      <c r="V46" s="29"/>
      <c r="W46" s="29" t="s">
        <v>5</v>
      </c>
      <c r="X46" s="29"/>
      <c r="Y46" s="33"/>
      <c r="Z46" s="34"/>
      <c r="AA46" s="339" t="s">
        <v>43</v>
      </c>
      <c r="AB46" s="29"/>
      <c r="AC46" s="29" t="s">
        <v>5</v>
      </c>
      <c r="AD46" s="29"/>
      <c r="AE46" s="33"/>
      <c r="AF46" s="34"/>
      <c r="AG46" s="339" t="s">
        <v>43</v>
      </c>
      <c r="AH46" s="29"/>
      <c r="AI46" s="29" t="s">
        <v>5</v>
      </c>
      <c r="AJ46" s="29"/>
      <c r="AK46" s="33"/>
      <c r="AL46" s="34"/>
      <c r="AM46" s="339" t="s">
        <v>43</v>
      </c>
      <c r="AN46" s="29"/>
      <c r="AO46" s="29" t="s">
        <v>5</v>
      </c>
      <c r="AP46" s="30"/>
      <c r="AQ46" s="30"/>
    </row>
    <row r="47" spans="1:43">
      <c r="A47" s="382"/>
      <c r="B47" s="382"/>
      <c r="C47" s="382"/>
      <c r="D47" s="382"/>
      <c r="E47" s="382"/>
      <c r="F47" s="382"/>
      <c r="G47" s="382"/>
      <c r="H47" s="382"/>
      <c r="I47" s="340"/>
      <c r="J47" s="29"/>
      <c r="K47" s="29" t="s">
        <v>8</v>
      </c>
      <c r="L47" s="29"/>
      <c r="M47" s="33"/>
      <c r="N47" s="34"/>
      <c r="O47" s="340"/>
      <c r="P47" s="29"/>
      <c r="Q47" s="29" t="s">
        <v>8</v>
      </c>
      <c r="R47" s="29"/>
      <c r="S47" s="33"/>
      <c r="T47" s="34"/>
      <c r="U47" s="340"/>
      <c r="V47" s="29"/>
      <c r="W47" s="29" t="s">
        <v>8</v>
      </c>
      <c r="X47" s="29"/>
      <c r="Y47" s="33"/>
      <c r="Z47" s="34"/>
      <c r="AA47" s="340"/>
      <c r="AB47" s="29"/>
      <c r="AC47" s="29" t="s">
        <v>8</v>
      </c>
      <c r="AD47" s="29"/>
      <c r="AE47" s="33"/>
      <c r="AF47" s="34"/>
      <c r="AG47" s="340"/>
      <c r="AH47" s="29"/>
      <c r="AI47" s="29" t="s">
        <v>8</v>
      </c>
      <c r="AJ47" s="29"/>
      <c r="AK47" s="33"/>
      <c r="AL47" s="34"/>
      <c r="AM47" s="340"/>
      <c r="AN47" s="29"/>
      <c r="AO47" s="29" t="s">
        <v>8</v>
      </c>
      <c r="AP47" s="30"/>
      <c r="AQ47" s="30"/>
    </row>
    <row r="48" spans="1:43">
      <c r="A48" s="382"/>
      <c r="B48" s="382"/>
      <c r="C48" s="382"/>
      <c r="D48" s="382"/>
      <c r="E48" s="382"/>
      <c r="F48" s="382"/>
      <c r="G48" s="382"/>
      <c r="H48" s="382"/>
      <c r="I48" s="358" t="s">
        <v>12</v>
      </c>
      <c r="J48" s="29"/>
      <c r="K48" s="29" t="s">
        <v>8</v>
      </c>
      <c r="L48" s="358"/>
      <c r="M48" s="33"/>
      <c r="N48" s="34"/>
      <c r="O48" s="358" t="s">
        <v>12</v>
      </c>
      <c r="P48" s="29"/>
      <c r="Q48" s="29" t="s">
        <v>8</v>
      </c>
      <c r="R48" s="358"/>
      <c r="S48" s="33"/>
      <c r="T48" s="34"/>
      <c r="U48" s="358" t="s">
        <v>12</v>
      </c>
      <c r="V48" s="29"/>
      <c r="W48" s="29" t="s">
        <v>8</v>
      </c>
      <c r="X48" s="358"/>
      <c r="Y48" s="33"/>
      <c r="Z48" s="34"/>
      <c r="AA48" s="358" t="s">
        <v>12</v>
      </c>
      <c r="AB48" s="29"/>
      <c r="AC48" s="29" t="s">
        <v>8</v>
      </c>
      <c r="AD48" s="358"/>
      <c r="AE48" s="33"/>
      <c r="AF48" s="34"/>
      <c r="AG48" s="358" t="s">
        <v>12</v>
      </c>
      <c r="AH48" s="29"/>
      <c r="AI48" s="29" t="s">
        <v>8</v>
      </c>
      <c r="AJ48" s="358"/>
      <c r="AK48" s="33"/>
      <c r="AL48" s="34"/>
      <c r="AM48" s="358" t="s">
        <v>12</v>
      </c>
      <c r="AN48" s="29"/>
      <c r="AO48" s="29" t="s">
        <v>8</v>
      </c>
      <c r="AP48" s="358"/>
      <c r="AQ48" s="30"/>
    </row>
    <row r="49" spans="1:43">
      <c r="A49" s="382"/>
      <c r="B49" s="382"/>
      <c r="C49" s="382"/>
      <c r="D49" s="382"/>
      <c r="E49" s="382"/>
      <c r="F49" s="382"/>
      <c r="G49" s="382"/>
      <c r="H49" s="382"/>
      <c r="I49" s="359"/>
      <c r="J49" s="29"/>
      <c r="K49" s="29" t="s">
        <v>5</v>
      </c>
      <c r="L49" s="359"/>
      <c r="M49" s="33"/>
      <c r="N49" s="34"/>
      <c r="O49" s="359"/>
      <c r="P49" s="29"/>
      <c r="Q49" s="29" t="s">
        <v>5</v>
      </c>
      <c r="R49" s="359"/>
      <c r="S49" s="33"/>
      <c r="T49" s="34"/>
      <c r="U49" s="359"/>
      <c r="V49" s="29"/>
      <c r="W49" s="29" t="s">
        <v>5</v>
      </c>
      <c r="X49" s="359"/>
      <c r="Y49" s="33"/>
      <c r="Z49" s="34"/>
      <c r="AA49" s="359"/>
      <c r="AB49" s="29"/>
      <c r="AC49" s="29" t="s">
        <v>5</v>
      </c>
      <c r="AD49" s="359"/>
      <c r="AE49" s="33"/>
      <c r="AF49" s="34"/>
      <c r="AG49" s="359"/>
      <c r="AH49" s="29"/>
      <c r="AI49" s="29" t="s">
        <v>5</v>
      </c>
      <c r="AJ49" s="359"/>
      <c r="AK49" s="33"/>
      <c r="AL49" s="34"/>
      <c r="AM49" s="359"/>
      <c r="AN49" s="29"/>
      <c r="AO49" s="29" t="s">
        <v>5</v>
      </c>
      <c r="AP49" s="359"/>
      <c r="AQ49" s="30"/>
    </row>
    <row r="50" spans="1:43" ht="42.75">
      <c r="A50" s="382"/>
      <c r="B50" s="382"/>
      <c r="C50" s="382"/>
      <c r="D50" s="382"/>
      <c r="E50" s="382"/>
      <c r="F50" s="382"/>
      <c r="G50" s="382"/>
      <c r="H50" s="382"/>
      <c r="I50" s="28" t="s">
        <v>13</v>
      </c>
      <c r="J50" s="29"/>
      <c r="K50" s="29" t="s">
        <v>14</v>
      </c>
      <c r="L50" s="29"/>
      <c r="M50" s="33"/>
      <c r="N50" s="34"/>
      <c r="O50" s="28" t="s">
        <v>13</v>
      </c>
      <c r="P50" s="29"/>
      <c r="Q50" s="29" t="s">
        <v>14</v>
      </c>
      <c r="R50" s="29"/>
      <c r="S50" s="33"/>
      <c r="T50" s="34"/>
      <c r="U50" s="28" t="s">
        <v>13</v>
      </c>
      <c r="V50" s="29"/>
      <c r="W50" s="29" t="s">
        <v>14</v>
      </c>
      <c r="X50" s="29"/>
      <c r="Y50" s="33"/>
      <c r="Z50" s="34"/>
      <c r="AA50" s="28" t="s">
        <v>13</v>
      </c>
      <c r="AB50" s="29"/>
      <c r="AC50" s="29" t="s">
        <v>14</v>
      </c>
      <c r="AD50" s="29"/>
      <c r="AE50" s="33"/>
      <c r="AF50" s="34"/>
      <c r="AG50" s="28" t="s">
        <v>13</v>
      </c>
      <c r="AH50" s="29"/>
      <c r="AI50" s="29" t="s">
        <v>14</v>
      </c>
      <c r="AJ50" s="29"/>
      <c r="AK50" s="33"/>
      <c r="AL50" s="34"/>
      <c r="AM50" s="28" t="s">
        <v>13</v>
      </c>
      <c r="AN50" s="29"/>
      <c r="AO50" s="29" t="s">
        <v>14</v>
      </c>
      <c r="AP50" s="30"/>
      <c r="AQ50" s="30"/>
    </row>
    <row r="51" spans="1:43" ht="28.5">
      <c r="A51" s="382"/>
      <c r="B51" s="382"/>
      <c r="C51" s="382"/>
      <c r="D51" s="382"/>
      <c r="E51" s="382"/>
      <c r="F51" s="382"/>
      <c r="G51" s="382"/>
      <c r="H51" s="382"/>
      <c r="I51" s="28" t="s">
        <v>44</v>
      </c>
      <c r="J51" s="29"/>
      <c r="K51" s="29" t="s">
        <v>14</v>
      </c>
      <c r="L51" s="29"/>
      <c r="M51" s="33"/>
      <c r="N51" s="34"/>
      <c r="O51" s="28" t="s">
        <v>44</v>
      </c>
      <c r="P51" s="29"/>
      <c r="Q51" s="29" t="s">
        <v>14</v>
      </c>
      <c r="R51" s="29"/>
      <c r="S51" s="33"/>
      <c r="T51" s="34"/>
      <c r="U51" s="28" t="s">
        <v>44</v>
      </c>
      <c r="V51" s="29"/>
      <c r="W51" s="29" t="s">
        <v>14</v>
      </c>
      <c r="X51" s="29"/>
      <c r="Y51" s="33"/>
      <c r="Z51" s="34"/>
      <c r="AA51" s="28" t="s">
        <v>44</v>
      </c>
      <c r="AB51" s="29"/>
      <c r="AC51" s="29" t="s">
        <v>14</v>
      </c>
      <c r="AD51" s="29"/>
      <c r="AE51" s="33"/>
      <c r="AF51" s="34"/>
      <c r="AG51" s="28" t="s">
        <v>44</v>
      </c>
      <c r="AH51" s="29"/>
      <c r="AI51" s="29" t="s">
        <v>14</v>
      </c>
      <c r="AJ51" s="29"/>
      <c r="AK51" s="33"/>
      <c r="AL51" s="34"/>
      <c r="AM51" s="28" t="s">
        <v>44</v>
      </c>
      <c r="AN51" s="29"/>
      <c r="AO51" s="29" t="s">
        <v>14</v>
      </c>
      <c r="AP51" s="30"/>
      <c r="AQ51" s="30"/>
    </row>
    <row r="52" spans="1:43" ht="42.75">
      <c r="A52" s="382"/>
      <c r="B52" s="382"/>
      <c r="C52" s="382"/>
      <c r="D52" s="382"/>
      <c r="E52" s="382"/>
      <c r="F52" s="382"/>
      <c r="G52" s="382"/>
      <c r="H52" s="382"/>
      <c r="I52" s="28" t="s">
        <v>15</v>
      </c>
      <c r="J52" s="29"/>
      <c r="K52" s="29" t="s">
        <v>16</v>
      </c>
      <c r="L52" s="29"/>
      <c r="M52" s="33"/>
      <c r="N52" s="34"/>
      <c r="O52" s="28" t="s">
        <v>15</v>
      </c>
      <c r="P52" s="29"/>
      <c r="Q52" s="29" t="s">
        <v>16</v>
      </c>
      <c r="R52" s="29"/>
      <c r="S52" s="33"/>
      <c r="T52" s="34"/>
      <c r="U52" s="28" t="s">
        <v>15</v>
      </c>
      <c r="V52" s="29"/>
      <c r="W52" s="29" t="s">
        <v>16</v>
      </c>
      <c r="X52" s="29"/>
      <c r="Y52" s="33"/>
      <c r="Z52" s="34"/>
      <c r="AA52" s="28" t="s">
        <v>15</v>
      </c>
      <c r="AB52" s="29"/>
      <c r="AC52" s="29" t="s">
        <v>16</v>
      </c>
      <c r="AD52" s="29"/>
      <c r="AE52" s="33"/>
      <c r="AF52" s="34"/>
      <c r="AG52" s="28" t="s">
        <v>15</v>
      </c>
      <c r="AH52" s="29"/>
      <c r="AI52" s="29" t="s">
        <v>16</v>
      </c>
      <c r="AJ52" s="29"/>
      <c r="AK52" s="33"/>
      <c r="AL52" s="34"/>
      <c r="AM52" s="28" t="s">
        <v>15</v>
      </c>
      <c r="AN52" s="29"/>
      <c r="AO52" s="29" t="s">
        <v>16</v>
      </c>
      <c r="AP52" s="30"/>
      <c r="AQ52" s="30"/>
    </row>
    <row r="53" spans="1:43">
      <c r="A53" s="382"/>
      <c r="B53" s="382"/>
      <c r="C53" s="382"/>
      <c r="D53" s="382"/>
      <c r="E53" s="382"/>
      <c r="F53" s="382"/>
      <c r="G53" s="382"/>
      <c r="H53" s="382"/>
      <c r="I53" s="28" t="s">
        <v>17</v>
      </c>
      <c r="J53" s="29"/>
      <c r="K53" s="29" t="s">
        <v>8</v>
      </c>
      <c r="L53" s="29"/>
      <c r="M53" s="33"/>
      <c r="N53" s="34"/>
      <c r="O53" s="28" t="s">
        <v>17</v>
      </c>
      <c r="P53" s="29"/>
      <c r="Q53" s="29" t="s">
        <v>8</v>
      </c>
      <c r="R53" s="29"/>
      <c r="S53" s="33"/>
      <c r="T53" s="34"/>
      <c r="U53" s="28" t="s">
        <v>17</v>
      </c>
      <c r="V53" s="29"/>
      <c r="W53" s="29" t="s">
        <v>8</v>
      </c>
      <c r="X53" s="29"/>
      <c r="Y53" s="33"/>
      <c r="Z53" s="34"/>
      <c r="AA53" s="28" t="s">
        <v>17</v>
      </c>
      <c r="AB53" s="29"/>
      <c r="AC53" s="29" t="s">
        <v>8</v>
      </c>
      <c r="AD53" s="29"/>
      <c r="AE53" s="33"/>
      <c r="AF53" s="34"/>
      <c r="AG53" s="28" t="s">
        <v>17</v>
      </c>
      <c r="AH53" s="29"/>
      <c r="AI53" s="29" t="s">
        <v>8</v>
      </c>
      <c r="AJ53" s="29"/>
      <c r="AK53" s="33"/>
      <c r="AL53" s="34"/>
      <c r="AM53" s="28" t="s">
        <v>17</v>
      </c>
      <c r="AN53" s="29"/>
      <c r="AO53" s="29" t="s">
        <v>8</v>
      </c>
      <c r="AP53" s="30"/>
      <c r="AQ53" s="30"/>
    </row>
    <row r="54" spans="1:43" ht="28.5">
      <c r="A54" s="382"/>
      <c r="B54" s="382"/>
      <c r="C54" s="382"/>
      <c r="D54" s="382"/>
      <c r="E54" s="382"/>
      <c r="F54" s="382"/>
      <c r="G54" s="382"/>
      <c r="H54" s="382"/>
      <c r="I54" s="28" t="s">
        <v>18</v>
      </c>
      <c r="J54" s="29"/>
      <c r="K54" s="29" t="s">
        <v>16</v>
      </c>
      <c r="L54" s="29"/>
      <c r="M54" s="33"/>
      <c r="N54" s="34"/>
      <c r="O54" s="28" t="s">
        <v>18</v>
      </c>
      <c r="P54" s="29"/>
      <c r="Q54" s="29" t="s">
        <v>16</v>
      </c>
      <c r="R54" s="29"/>
      <c r="S54" s="33"/>
      <c r="T54" s="34"/>
      <c r="U54" s="28" t="s">
        <v>18</v>
      </c>
      <c r="V54" s="29"/>
      <c r="W54" s="29" t="s">
        <v>16</v>
      </c>
      <c r="X54" s="29"/>
      <c r="Y54" s="33"/>
      <c r="Z54" s="34"/>
      <c r="AA54" s="28" t="s">
        <v>18</v>
      </c>
      <c r="AB54" s="29"/>
      <c r="AC54" s="29" t="s">
        <v>16</v>
      </c>
      <c r="AD54" s="29"/>
      <c r="AE54" s="33"/>
      <c r="AF54" s="34"/>
      <c r="AG54" s="28" t="s">
        <v>18</v>
      </c>
      <c r="AH54" s="29"/>
      <c r="AI54" s="29" t="s">
        <v>16</v>
      </c>
      <c r="AJ54" s="29"/>
      <c r="AK54" s="33"/>
      <c r="AL54" s="34"/>
      <c r="AM54" s="28" t="s">
        <v>18</v>
      </c>
      <c r="AN54" s="29"/>
      <c r="AO54" s="29" t="s">
        <v>16</v>
      </c>
      <c r="AP54" s="30"/>
      <c r="AQ54" s="30"/>
    </row>
    <row r="55" spans="1:43" ht="42.75">
      <c r="A55" s="382"/>
      <c r="B55" s="382"/>
      <c r="C55" s="382"/>
      <c r="D55" s="382"/>
      <c r="E55" s="382"/>
      <c r="F55" s="382"/>
      <c r="G55" s="382"/>
      <c r="H55" s="382"/>
      <c r="I55" s="28" t="s">
        <v>46</v>
      </c>
      <c r="J55" s="29"/>
      <c r="K55" s="29" t="s">
        <v>16</v>
      </c>
      <c r="L55" s="28"/>
      <c r="M55" s="33"/>
      <c r="N55" s="34"/>
      <c r="O55" s="28" t="s">
        <v>46</v>
      </c>
      <c r="P55" s="29"/>
      <c r="Q55" s="29" t="s">
        <v>16</v>
      </c>
      <c r="R55" s="28"/>
      <c r="S55" s="33"/>
      <c r="T55" s="34"/>
      <c r="U55" s="28" t="s">
        <v>46</v>
      </c>
      <c r="V55" s="29"/>
      <c r="W55" s="29" t="s">
        <v>16</v>
      </c>
      <c r="X55" s="28"/>
      <c r="Y55" s="33"/>
      <c r="Z55" s="34"/>
      <c r="AA55" s="28" t="s">
        <v>46</v>
      </c>
      <c r="AB55" s="29"/>
      <c r="AC55" s="29" t="s">
        <v>16</v>
      </c>
      <c r="AD55" s="28"/>
      <c r="AE55" s="33"/>
      <c r="AF55" s="34"/>
      <c r="AG55" s="28" t="s">
        <v>46</v>
      </c>
      <c r="AH55" s="29"/>
      <c r="AI55" s="29" t="s">
        <v>16</v>
      </c>
      <c r="AJ55" s="28"/>
      <c r="AK55" s="33"/>
      <c r="AL55" s="34"/>
      <c r="AM55" s="28" t="s">
        <v>46</v>
      </c>
      <c r="AN55" s="29"/>
      <c r="AO55" s="29" t="s">
        <v>16</v>
      </c>
      <c r="AP55" s="103"/>
      <c r="AQ55" s="103"/>
    </row>
    <row r="56" spans="1:43" ht="28.5">
      <c r="A56" s="383"/>
      <c r="B56" s="383"/>
      <c r="C56" s="383"/>
      <c r="D56" s="383"/>
      <c r="E56" s="383"/>
      <c r="F56" s="383"/>
      <c r="G56" s="383"/>
      <c r="H56" s="383"/>
      <c r="I56" s="28" t="s">
        <v>105</v>
      </c>
      <c r="J56" s="29"/>
      <c r="K56" s="29" t="s">
        <v>8</v>
      </c>
      <c r="L56" s="77"/>
      <c r="M56" s="33"/>
      <c r="N56" s="34"/>
      <c r="O56" s="28" t="s">
        <v>105</v>
      </c>
      <c r="P56" s="29"/>
      <c r="Q56" s="29" t="s">
        <v>8</v>
      </c>
      <c r="R56" s="77"/>
      <c r="S56" s="33"/>
      <c r="T56" s="34"/>
      <c r="U56" s="28" t="s">
        <v>105</v>
      </c>
      <c r="V56" s="29"/>
      <c r="W56" s="29" t="s">
        <v>8</v>
      </c>
      <c r="X56" s="77"/>
      <c r="Y56" s="33"/>
      <c r="Z56" s="34"/>
      <c r="AA56" s="28" t="s">
        <v>105</v>
      </c>
      <c r="AB56" s="29"/>
      <c r="AC56" s="29" t="s">
        <v>8</v>
      </c>
      <c r="AD56" s="77"/>
      <c r="AE56" s="33"/>
      <c r="AF56" s="34"/>
      <c r="AG56" s="28" t="s">
        <v>105</v>
      </c>
      <c r="AH56" s="29"/>
      <c r="AI56" s="29" t="s">
        <v>8</v>
      </c>
      <c r="AJ56" s="77"/>
      <c r="AK56" s="33"/>
      <c r="AL56" s="34"/>
      <c r="AM56" s="28" t="s">
        <v>105</v>
      </c>
      <c r="AN56" s="29"/>
      <c r="AO56" s="29" t="s">
        <v>8</v>
      </c>
      <c r="AP56" s="104"/>
      <c r="AQ56" s="104"/>
    </row>
    <row r="57" spans="1:43" ht="42.75">
      <c r="A57" s="383"/>
      <c r="B57" s="383"/>
      <c r="C57" s="383"/>
      <c r="D57" s="383"/>
      <c r="E57" s="383"/>
      <c r="F57" s="383"/>
      <c r="G57" s="383"/>
      <c r="H57" s="383"/>
      <c r="I57" s="28" t="s">
        <v>106</v>
      </c>
      <c r="J57" s="29"/>
      <c r="K57" s="29" t="s">
        <v>8</v>
      </c>
      <c r="L57" s="77"/>
      <c r="M57" s="33"/>
      <c r="N57" s="34"/>
      <c r="O57" s="28" t="s">
        <v>106</v>
      </c>
      <c r="P57" s="29"/>
      <c r="Q57" s="29" t="s">
        <v>8</v>
      </c>
      <c r="R57" s="77"/>
      <c r="S57" s="33"/>
      <c r="T57" s="34"/>
      <c r="U57" s="28" t="s">
        <v>106</v>
      </c>
      <c r="V57" s="29"/>
      <c r="W57" s="29" t="s">
        <v>8</v>
      </c>
      <c r="X57" s="77"/>
      <c r="Y57" s="33"/>
      <c r="Z57" s="34"/>
      <c r="AA57" s="28" t="s">
        <v>106</v>
      </c>
      <c r="AB57" s="29"/>
      <c r="AC57" s="29" t="s">
        <v>8</v>
      </c>
      <c r="AD57" s="77"/>
      <c r="AE57" s="33"/>
      <c r="AF57" s="34"/>
      <c r="AG57" s="28" t="s">
        <v>106</v>
      </c>
      <c r="AH57" s="29"/>
      <c r="AI57" s="29" t="s">
        <v>8</v>
      </c>
      <c r="AJ57" s="77"/>
      <c r="AK57" s="33"/>
      <c r="AL57" s="34"/>
      <c r="AM57" s="28" t="s">
        <v>106</v>
      </c>
      <c r="AN57" s="29"/>
      <c r="AO57" s="29" t="s">
        <v>8</v>
      </c>
      <c r="AP57" s="104"/>
      <c r="AQ57" s="104"/>
    </row>
    <row r="58" spans="1:43" ht="28.5">
      <c r="A58" s="383"/>
      <c r="B58" s="383"/>
      <c r="C58" s="383"/>
      <c r="D58" s="383"/>
      <c r="E58" s="383"/>
      <c r="F58" s="383"/>
      <c r="G58" s="383"/>
      <c r="H58" s="383"/>
      <c r="I58" s="28" t="s">
        <v>107</v>
      </c>
      <c r="J58" s="29"/>
      <c r="K58" s="29" t="s">
        <v>8</v>
      </c>
      <c r="L58" s="77"/>
      <c r="M58" s="33"/>
      <c r="N58" s="34"/>
      <c r="O58" s="28" t="s">
        <v>107</v>
      </c>
      <c r="P58" s="29"/>
      <c r="Q58" s="29" t="s">
        <v>8</v>
      </c>
      <c r="R58" s="77"/>
      <c r="S58" s="33"/>
      <c r="T58" s="34"/>
      <c r="U58" s="28" t="s">
        <v>107</v>
      </c>
      <c r="V58" s="29"/>
      <c r="W58" s="29" t="s">
        <v>8</v>
      </c>
      <c r="X58" s="77"/>
      <c r="Y58" s="33"/>
      <c r="Z58" s="34"/>
      <c r="AA58" s="28" t="s">
        <v>107</v>
      </c>
      <c r="AB58" s="29"/>
      <c r="AC58" s="29" t="s">
        <v>8</v>
      </c>
      <c r="AD58" s="77"/>
      <c r="AE58" s="33"/>
      <c r="AF58" s="34"/>
      <c r="AG58" s="28" t="s">
        <v>107</v>
      </c>
      <c r="AH58" s="29"/>
      <c r="AI58" s="29" t="s">
        <v>8</v>
      </c>
      <c r="AJ58" s="77"/>
      <c r="AK58" s="33"/>
      <c r="AL58" s="34"/>
      <c r="AM58" s="28" t="s">
        <v>107</v>
      </c>
      <c r="AN58" s="29"/>
      <c r="AO58" s="29" t="s">
        <v>8</v>
      </c>
      <c r="AP58" s="104"/>
      <c r="AQ58" s="104"/>
    </row>
    <row r="59" spans="1:43" ht="42.75">
      <c r="A59" s="383"/>
      <c r="B59" s="383"/>
      <c r="C59" s="383"/>
      <c r="D59" s="383"/>
      <c r="E59" s="383"/>
      <c r="F59" s="383"/>
      <c r="G59" s="383"/>
      <c r="H59" s="383"/>
      <c r="I59" s="28" t="s">
        <v>108</v>
      </c>
      <c r="J59" s="29"/>
      <c r="K59" s="29" t="s">
        <v>14</v>
      </c>
      <c r="L59" s="77"/>
      <c r="M59" s="33"/>
      <c r="N59" s="34"/>
      <c r="O59" s="28" t="s">
        <v>108</v>
      </c>
      <c r="P59" s="29"/>
      <c r="Q59" s="29" t="s">
        <v>14</v>
      </c>
      <c r="R59" s="77"/>
      <c r="S59" s="33"/>
      <c r="T59" s="34"/>
      <c r="U59" s="28" t="s">
        <v>108</v>
      </c>
      <c r="V59" s="29"/>
      <c r="W59" s="29" t="s">
        <v>14</v>
      </c>
      <c r="X59" s="77"/>
      <c r="Y59" s="33"/>
      <c r="Z59" s="34"/>
      <c r="AA59" s="28" t="s">
        <v>108</v>
      </c>
      <c r="AB59" s="29"/>
      <c r="AC59" s="29" t="s">
        <v>14</v>
      </c>
      <c r="AD59" s="77"/>
      <c r="AE59" s="33"/>
      <c r="AF59" s="34"/>
      <c r="AG59" s="28" t="s">
        <v>108</v>
      </c>
      <c r="AH59" s="29"/>
      <c r="AI59" s="29" t="s">
        <v>14</v>
      </c>
      <c r="AJ59" s="77"/>
      <c r="AK59" s="33"/>
      <c r="AL59" s="34"/>
      <c r="AM59" s="28" t="s">
        <v>108</v>
      </c>
      <c r="AN59" s="29"/>
      <c r="AO59" s="29" t="s">
        <v>14</v>
      </c>
      <c r="AP59" s="104"/>
      <c r="AQ59" s="104"/>
    </row>
    <row r="60" spans="1:43" ht="28.5">
      <c r="A60" s="383"/>
      <c r="B60" s="383"/>
      <c r="C60" s="383"/>
      <c r="D60" s="383"/>
      <c r="E60" s="383"/>
      <c r="F60" s="383"/>
      <c r="G60" s="383"/>
      <c r="H60" s="383"/>
      <c r="I60" s="28" t="s">
        <v>109</v>
      </c>
      <c r="J60" s="29"/>
      <c r="K60" s="29" t="s">
        <v>16</v>
      </c>
      <c r="L60" s="77"/>
      <c r="M60" s="33"/>
      <c r="N60" s="34"/>
      <c r="O60" s="28" t="s">
        <v>109</v>
      </c>
      <c r="P60" s="29"/>
      <c r="Q60" s="29" t="s">
        <v>16</v>
      </c>
      <c r="R60" s="77"/>
      <c r="S60" s="33"/>
      <c r="T60" s="34"/>
      <c r="U60" s="28" t="s">
        <v>109</v>
      </c>
      <c r="V60" s="29"/>
      <c r="W60" s="29" t="s">
        <v>16</v>
      </c>
      <c r="X60" s="77"/>
      <c r="Y60" s="33"/>
      <c r="Z60" s="34"/>
      <c r="AA60" s="28" t="s">
        <v>109</v>
      </c>
      <c r="AB60" s="29"/>
      <c r="AC60" s="29" t="s">
        <v>16</v>
      </c>
      <c r="AD60" s="77"/>
      <c r="AE60" s="33"/>
      <c r="AF60" s="34"/>
      <c r="AG60" s="28" t="s">
        <v>109</v>
      </c>
      <c r="AH60" s="29"/>
      <c r="AI60" s="29" t="s">
        <v>16</v>
      </c>
      <c r="AJ60" s="77"/>
      <c r="AK60" s="33"/>
      <c r="AL60" s="34"/>
      <c r="AM60" s="28" t="s">
        <v>109</v>
      </c>
      <c r="AN60" s="29"/>
      <c r="AO60" s="29" t="s">
        <v>16</v>
      </c>
      <c r="AP60" s="104"/>
      <c r="AQ60" s="104"/>
    </row>
    <row r="61" spans="1:43" ht="71.25">
      <c r="A61" s="383"/>
      <c r="B61" s="383"/>
      <c r="C61" s="383"/>
      <c r="D61" s="383"/>
      <c r="E61" s="383"/>
      <c r="F61" s="383"/>
      <c r="G61" s="383"/>
      <c r="H61" s="383"/>
      <c r="I61" s="28" t="s">
        <v>110</v>
      </c>
      <c r="J61" s="29"/>
      <c r="K61" s="29" t="s">
        <v>14</v>
      </c>
      <c r="L61" s="77"/>
      <c r="M61" s="33"/>
      <c r="N61" s="34"/>
      <c r="O61" s="28" t="s">
        <v>110</v>
      </c>
      <c r="P61" s="29"/>
      <c r="Q61" s="29" t="s">
        <v>14</v>
      </c>
      <c r="R61" s="77"/>
      <c r="S61" s="33"/>
      <c r="T61" s="34"/>
      <c r="U61" s="28" t="s">
        <v>110</v>
      </c>
      <c r="V61" s="29"/>
      <c r="W61" s="29" t="s">
        <v>14</v>
      </c>
      <c r="X61" s="77"/>
      <c r="Y61" s="33"/>
      <c r="Z61" s="34"/>
      <c r="AA61" s="28" t="s">
        <v>110</v>
      </c>
      <c r="AB61" s="29"/>
      <c r="AC61" s="29" t="s">
        <v>14</v>
      </c>
      <c r="AD61" s="77"/>
      <c r="AE61" s="33"/>
      <c r="AF61" s="34"/>
      <c r="AG61" s="28" t="s">
        <v>110</v>
      </c>
      <c r="AH61" s="29"/>
      <c r="AI61" s="29" t="s">
        <v>14</v>
      </c>
      <c r="AJ61" s="77"/>
      <c r="AK61" s="33"/>
      <c r="AL61" s="34"/>
      <c r="AM61" s="28" t="s">
        <v>110</v>
      </c>
      <c r="AN61" s="29"/>
      <c r="AO61" s="29" t="s">
        <v>14</v>
      </c>
      <c r="AP61" s="104"/>
      <c r="AQ61" s="104"/>
    </row>
    <row r="62" spans="1:43">
      <c r="A62" s="383"/>
      <c r="B62" s="383"/>
      <c r="C62" s="383"/>
      <c r="D62" s="383"/>
      <c r="E62" s="383"/>
      <c r="F62" s="383"/>
      <c r="G62" s="383"/>
      <c r="H62" s="383"/>
      <c r="I62" s="28" t="s">
        <v>45</v>
      </c>
      <c r="J62" s="29"/>
      <c r="K62" s="29"/>
      <c r="L62" s="77"/>
      <c r="M62" s="33"/>
      <c r="N62" s="34"/>
      <c r="O62" s="28" t="s">
        <v>45</v>
      </c>
      <c r="P62" s="29"/>
      <c r="Q62" s="29"/>
      <c r="R62" s="77"/>
      <c r="S62" s="33"/>
      <c r="T62" s="34"/>
      <c r="U62" s="28" t="s">
        <v>45</v>
      </c>
      <c r="V62" s="29"/>
      <c r="W62" s="29"/>
      <c r="X62" s="77"/>
      <c r="Y62" s="33"/>
      <c r="Z62" s="34"/>
      <c r="AA62" s="28" t="s">
        <v>45</v>
      </c>
      <c r="AB62" s="29"/>
      <c r="AC62" s="29"/>
      <c r="AD62" s="77"/>
      <c r="AE62" s="33"/>
      <c r="AF62" s="34"/>
      <c r="AG62" s="28" t="s">
        <v>45</v>
      </c>
      <c r="AH62" s="29"/>
      <c r="AI62" s="29"/>
      <c r="AJ62" s="77"/>
      <c r="AK62" s="33"/>
      <c r="AL62" s="34"/>
      <c r="AM62" s="28" t="s">
        <v>45</v>
      </c>
      <c r="AN62" s="29"/>
      <c r="AO62" s="29"/>
      <c r="AP62" s="104"/>
      <c r="AQ62" s="104"/>
    </row>
    <row r="63" spans="1:43" ht="15.75" customHeight="1">
      <c r="A63" s="341" t="s">
        <v>97</v>
      </c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342"/>
      <c r="AK63" s="342"/>
      <c r="AL63" s="342"/>
      <c r="AM63" s="342"/>
      <c r="AN63" s="342"/>
      <c r="AO63" s="342"/>
      <c r="AP63" s="342"/>
      <c r="AQ63" s="343"/>
    </row>
    <row r="64" spans="1:43">
      <c r="A64" s="37">
        <v>1</v>
      </c>
      <c r="B64" s="37"/>
      <c r="C64" s="38"/>
      <c r="D64" s="38"/>
      <c r="E64" s="37"/>
      <c r="F64" s="37"/>
      <c r="G64" s="37"/>
      <c r="H64" s="37"/>
      <c r="I64" s="39"/>
      <c r="J64" s="40"/>
      <c r="K64" s="39"/>
      <c r="L64" s="41"/>
      <c r="M64" s="41"/>
      <c r="N64" s="39"/>
      <c r="O64" s="39"/>
      <c r="P64" s="40"/>
      <c r="Q64" s="41"/>
      <c r="R64" s="42"/>
      <c r="S64" s="43"/>
      <c r="T64" s="39"/>
      <c r="U64" s="27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105"/>
      <c r="AQ64" s="27"/>
    </row>
    <row r="65" spans="1:43">
      <c r="A65" s="37">
        <v>2</v>
      </c>
      <c r="B65" s="37"/>
      <c r="C65" s="38"/>
      <c r="D65" s="38"/>
      <c r="E65" s="37"/>
      <c r="F65" s="37"/>
      <c r="G65" s="37"/>
      <c r="H65" s="37"/>
      <c r="I65" s="39"/>
      <c r="J65" s="40"/>
      <c r="K65" s="39"/>
      <c r="L65" s="41"/>
      <c r="M65" s="41"/>
      <c r="N65" s="39"/>
      <c r="O65" s="39"/>
      <c r="P65" s="40"/>
      <c r="Q65" s="41"/>
      <c r="R65" s="42"/>
      <c r="S65" s="43"/>
      <c r="T65" s="39"/>
      <c r="U65" s="27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105"/>
      <c r="AQ65" s="27"/>
    </row>
    <row r="66" spans="1:43">
      <c r="A66" s="37">
        <v>3</v>
      </c>
      <c r="B66" s="37"/>
      <c r="C66" s="38"/>
      <c r="D66" s="38"/>
      <c r="E66" s="37"/>
      <c r="F66" s="37"/>
      <c r="G66" s="37"/>
      <c r="H66" s="37"/>
      <c r="I66" s="39"/>
      <c r="J66" s="40"/>
      <c r="K66" s="39"/>
      <c r="L66" s="41"/>
      <c r="M66" s="41"/>
      <c r="N66" s="39"/>
      <c r="O66" s="39"/>
      <c r="P66" s="40"/>
      <c r="Q66" s="41"/>
      <c r="R66" s="42"/>
      <c r="S66" s="43"/>
      <c r="T66" s="39"/>
      <c r="U66" s="39"/>
      <c r="V66" s="40"/>
      <c r="W66" s="39"/>
      <c r="X66" s="41"/>
      <c r="Y66" s="42"/>
      <c r="Z66" s="39"/>
      <c r="AA66" s="39"/>
      <c r="AB66" s="40"/>
      <c r="AC66" s="39"/>
      <c r="AD66" s="41"/>
      <c r="AE66" s="41"/>
      <c r="AF66" s="39"/>
      <c r="AG66" s="39"/>
      <c r="AH66" s="40"/>
      <c r="AI66" s="39"/>
      <c r="AJ66" s="41"/>
      <c r="AK66" s="41"/>
      <c r="AL66" s="39"/>
      <c r="AM66" s="39"/>
      <c r="AN66" s="40"/>
      <c r="AO66" s="39"/>
      <c r="AP66" s="42"/>
      <c r="AQ66" s="27"/>
    </row>
    <row r="67" spans="1:43">
      <c r="A67" s="344" t="s">
        <v>21</v>
      </c>
      <c r="B67" s="345"/>
      <c r="C67" s="345"/>
      <c r="D67" s="346"/>
      <c r="E67" s="116"/>
      <c r="F67" s="116"/>
      <c r="G67" s="116"/>
      <c r="H67" s="116"/>
      <c r="I67" s="114"/>
      <c r="J67" s="117"/>
      <c r="K67" s="114"/>
      <c r="L67" s="118"/>
      <c r="M67" s="119"/>
      <c r="N67" s="120"/>
      <c r="O67" s="114"/>
      <c r="P67" s="117"/>
      <c r="Q67" s="118"/>
      <c r="R67" s="150"/>
      <c r="S67" s="121"/>
      <c r="T67" s="120"/>
      <c r="U67" s="114"/>
      <c r="V67" s="117"/>
      <c r="W67" s="114"/>
      <c r="X67" s="118"/>
      <c r="Y67" s="122"/>
      <c r="Z67" s="114"/>
      <c r="AA67" s="114"/>
      <c r="AB67" s="117"/>
      <c r="AC67" s="114"/>
      <c r="AD67" s="118"/>
      <c r="AE67" s="118"/>
      <c r="AF67" s="114"/>
      <c r="AG67" s="114"/>
      <c r="AH67" s="117"/>
      <c r="AI67" s="114"/>
      <c r="AJ67" s="118"/>
      <c r="AK67" s="118"/>
      <c r="AL67" s="114"/>
      <c r="AM67" s="114"/>
      <c r="AN67" s="117"/>
      <c r="AO67" s="114"/>
      <c r="AP67" s="150"/>
      <c r="AQ67" s="115"/>
    </row>
    <row r="68" spans="1:43" s="35" customFormat="1">
      <c r="A68" s="347" t="s">
        <v>22</v>
      </c>
      <c r="B68" s="347"/>
      <c r="C68" s="347"/>
      <c r="D68" s="347"/>
      <c r="E68" s="347"/>
      <c r="F68" s="347"/>
      <c r="G68" s="347"/>
      <c r="H68" s="348"/>
      <c r="I68" s="335" t="s">
        <v>11</v>
      </c>
      <c r="J68" s="46"/>
      <c r="K68" s="46" t="s">
        <v>5</v>
      </c>
      <c r="L68" s="47"/>
      <c r="M68" s="48"/>
      <c r="N68" s="49"/>
      <c r="O68" s="335" t="s">
        <v>11</v>
      </c>
      <c r="P68" s="46"/>
      <c r="Q68" s="46" t="s">
        <v>5</v>
      </c>
      <c r="R68" s="47"/>
      <c r="S68" s="50"/>
      <c r="T68" s="49"/>
      <c r="U68" s="335" t="s">
        <v>11</v>
      </c>
      <c r="V68" s="46"/>
      <c r="W68" s="46" t="s">
        <v>5</v>
      </c>
      <c r="X68" s="46"/>
      <c r="Y68" s="48"/>
      <c r="Z68" s="49"/>
      <c r="AA68" s="335" t="s">
        <v>11</v>
      </c>
      <c r="AB68" s="46"/>
      <c r="AC68" s="46" t="s">
        <v>5</v>
      </c>
      <c r="AD68" s="46"/>
      <c r="AE68" s="48"/>
      <c r="AF68" s="49"/>
      <c r="AG68" s="335" t="s">
        <v>11</v>
      </c>
      <c r="AH68" s="46"/>
      <c r="AI68" s="46" t="s">
        <v>5</v>
      </c>
      <c r="AJ68" s="46"/>
      <c r="AK68" s="48"/>
      <c r="AL68" s="49"/>
      <c r="AM68" s="335" t="s">
        <v>11</v>
      </c>
      <c r="AN68" s="46"/>
      <c r="AO68" s="46" t="s">
        <v>5</v>
      </c>
      <c r="AP68" s="47"/>
      <c r="AQ68" s="47"/>
    </row>
    <row r="69" spans="1:43" s="35" customFormat="1">
      <c r="A69" s="349"/>
      <c r="B69" s="349"/>
      <c r="C69" s="349"/>
      <c r="D69" s="349"/>
      <c r="E69" s="349"/>
      <c r="F69" s="349"/>
      <c r="G69" s="349"/>
      <c r="H69" s="350"/>
      <c r="I69" s="336"/>
      <c r="J69" s="46"/>
      <c r="K69" s="46" t="s">
        <v>8</v>
      </c>
      <c r="L69" s="47"/>
      <c r="M69" s="51"/>
      <c r="N69" s="52"/>
      <c r="O69" s="336"/>
      <c r="P69" s="46"/>
      <c r="Q69" s="46" t="s">
        <v>8</v>
      </c>
      <c r="R69" s="47"/>
      <c r="S69" s="53"/>
      <c r="T69" s="52"/>
      <c r="U69" s="336"/>
      <c r="V69" s="46"/>
      <c r="W69" s="46" t="s">
        <v>8</v>
      </c>
      <c r="X69" s="46"/>
      <c r="Y69" s="51"/>
      <c r="Z69" s="52"/>
      <c r="AA69" s="336"/>
      <c r="AB69" s="46"/>
      <c r="AC69" s="46" t="s">
        <v>8</v>
      </c>
      <c r="AD69" s="46"/>
      <c r="AE69" s="51"/>
      <c r="AF69" s="52"/>
      <c r="AG69" s="336"/>
      <c r="AH69" s="46"/>
      <c r="AI69" s="46" t="s">
        <v>8</v>
      </c>
      <c r="AJ69" s="46"/>
      <c r="AK69" s="51"/>
      <c r="AL69" s="52"/>
      <c r="AM69" s="336"/>
      <c r="AN69" s="46"/>
      <c r="AO69" s="46" t="s">
        <v>8</v>
      </c>
      <c r="AP69" s="47"/>
      <c r="AQ69" s="47"/>
    </row>
    <row r="70" spans="1:43" s="35" customFormat="1">
      <c r="A70" s="349"/>
      <c r="B70" s="349"/>
      <c r="C70" s="349"/>
      <c r="D70" s="349"/>
      <c r="E70" s="349"/>
      <c r="F70" s="349"/>
      <c r="G70" s="349"/>
      <c r="H70" s="350"/>
      <c r="I70" s="335" t="s">
        <v>41</v>
      </c>
      <c r="J70" s="46"/>
      <c r="K70" s="46" t="s">
        <v>5</v>
      </c>
      <c r="L70" s="47"/>
      <c r="M70" s="51"/>
      <c r="N70" s="52"/>
      <c r="O70" s="335" t="s">
        <v>41</v>
      </c>
      <c r="P70" s="46"/>
      <c r="Q70" s="46" t="s">
        <v>5</v>
      </c>
      <c r="R70" s="47"/>
      <c r="S70" s="53"/>
      <c r="T70" s="52"/>
      <c r="U70" s="335" t="s">
        <v>41</v>
      </c>
      <c r="V70" s="46"/>
      <c r="W70" s="46" t="s">
        <v>5</v>
      </c>
      <c r="X70" s="46"/>
      <c r="Y70" s="51"/>
      <c r="Z70" s="52"/>
      <c r="AA70" s="335" t="s">
        <v>41</v>
      </c>
      <c r="AB70" s="46"/>
      <c r="AC70" s="46" t="s">
        <v>5</v>
      </c>
      <c r="AD70" s="46"/>
      <c r="AE70" s="51"/>
      <c r="AF70" s="52"/>
      <c r="AG70" s="335" t="s">
        <v>41</v>
      </c>
      <c r="AH70" s="46"/>
      <c r="AI70" s="46" t="s">
        <v>5</v>
      </c>
      <c r="AJ70" s="46"/>
      <c r="AK70" s="51"/>
      <c r="AL70" s="52"/>
      <c r="AM70" s="335" t="s">
        <v>41</v>
      </c>
      <c r="AN70" s="46"/>
      <c r="AO70" s="46" t="s">
        <v>5</v>
      </c>
      <c r="AP70" s="47"/>
      <c r="AQ70" s="47"/>
    </row>
    <row r="71" spans="1:43" s="35" customFormat="1">
      <c r="A71" s="349"/>
      <c r="B71" s="349"/>
      <c r="C71" s="349"/>
      <c r="D71" s="349"/>
      <c r="E71" s="349"/>
      <c r="F71" s="349"/>
      <c r="G71" s="349"/>
      <c r="H71" s="350"/>
      <c r="I71" s="336"/>
      <c r="J71" s="46"/>
      <c r="K71" s="46" t="s">
        <v>8</v>
      </c>
      <c r="L71" s="47"/>
      <c r="M71" s="51"/>
      <c r="N71" s="52"/>
      <c r="O71" s="336"/>
      <c r="P71" s="46"/>
      <c r="Q71" s="46" t="s">
        <v>8</v>
      </c>
      <c r="R71" s="47"/>
      <c r="S71" s="53"/>
      <c r="T71" s="52"/>
      <c r="U71" s="336"/>
      <c r="V71" s="46"/>
      <c r="W71" s="46" t="s">
        <v>8</v>
      </c>
      <c r="X71" s="46"/>
      <c r="Y71" s="51"/>
      <c r="Z71" s="52"/>
      <c r="AA71" s="336"/>
      <c r="AB71" s="46"/>
      <c r="AC71" s="46" t="s">
        <v>8</v>
      </c>
      <c r="AD71" s="46"/>
      <c r="AE71" s="51"/>
      <c r="AF71" s="52"/>
      <c r="AG71" s="336"/>
      <c r="AH71" s="46"/>
      <c r="AI71" s="46" t="s">
        <v>8</v>
      </c>
      <c r="AJ71" s="46"/>
      <c r="AK71" s="51"/>
      <c r="AL71" s="52"/>
      <c r="AM71" s="336"/>
      <c r="AN71" s="46"/>
      <c r="AO71" s="46" t="s">
        <v>8</v>
      </c>
      <c r="AP71" s="47"/>
      <c r="AQ71" s="47"/>
    </row>
    <row r="72" spans="1:43" s="35" customFormat="1">
      <c r="A72" s="349"/>
      <c r="B72" s="349"/>
      <c r="C72" s="349"/>
      <c r="D72" s="349"/>
      <c r="E72" s="349"/>
      <c r="F72" s="349"/>
      <c r="G72" s="349"/>
      <c r="H72" s="350"/>
      <c r="I72" s="335" t="s">
        <v>42</v>
      </c>
      <c r="J72" s="46"/>
      <c r="K72" s="46" t="s">
        <v>5</v>
      </c>
      <c r="L72" s="47"/>
      <c r="M72" s="51"/>
      <c r="N72" s="52"/>
      <c r="O72" s="335" t="s">
        <v>42</v>
      </c>
      <c r="P72" s="46"/>
      <c r="Q72" s="46" t="s">
        <v>5</v>
      </c>
      <c r="R72" s="47"/>
      <c r="S72" s="53"/>
      <c r="T72" s="52"/>
      <c r="U72" s="335" t="s">
        <v>42</v>
      </c>
      <c r="V72" s="46"/>
      <c r="W72" s="46" t="s">
        <v>5</v>
      </c>
      <c r="X72" s="46"/>
      <c r="Y72" s="51"/>
      <c r="Z72" s="52"/>
      <c r="AA72" s="335" t="s">
        <v>42</v>
      </c>
      <c r="AB72" s="46"/>
      <c r="AC72" s="46" t="s">
        <v>5</v>
      </c>
      <c r="AD72" s="46"/>
      <c r="AE72" s="51"/>
      <c r="AF72" s="52"/>
      <c r="AG72" s="335" t="s">
        <v>42</v>
      </c>
      <c r="AH72" s="46"/>
      <c r="AI72" s="46" t="s">
        <v>5</v>
      </c>
      <c r="AJ72" s="46"/>
      <c r="AK72" s="51"/>
      <c r="AL72" s="52"/>
      <c r="AM72" s="335" t="s">
        <v>42</v>
      </c>
      <c r="AN72" s="46"/>
      <c r="AO72" s="46" t="s">
        <v>5</v>
      </c>
      <c r="AP72" s="47"/>
      <c r="AQ72" s="47"/>
    </row>
    <row r="73" spans="1:43" s="35" customFormat="1">
      <c r="A73" s="349"/>
      <c r="B73" s="349"/>
      <c r="C73" s="349"/>
      <c r="D73" s="349"/>
      <c r="E73" s="349"/>
      <c r="F73" s="349"/>
      <c r="G73" s="349"/>
      <c r="H73" s="350"/>
      <c r="I73" s="336"/>
      <c r="J73" s="46"/>
      <c r="K73" s="46" t="s">
        <v>8</v>
      </c>
      <c r="L73" s="47"/>
      <c r="M73" s="51"/>
      <c r="N73" s="52"/>
      <c r="O73" s="336"/>
      <c r="P73" s="46"/>
      <c r="Q73" s="46" t="s">
        <v>8</v>
      </c>
      <c r="R73" s="47"/>
      <c r="S73" s="53"/>
      <c r="T73" s="52"/>
      <c r="U73" s="336"/>
      <c r="V73" s="46"/>
      <c r="W73" s="46" t="s">
        <v>8</v>
      </c>
      <c r="X73" s="46"/>
      <c r="Y73" s="51"/>
      <c r="Z73" s="52"/>
      <c r="AA73" s="336"/>
      <c r="AB73" s="46"/>
      <c r="AC73" s="46" t="s">
        <v>8</v>
      </c>
      <c r="AD73" s="46"/>
      <c r="AE73" s="51"/>
      <c r="AF73" s="52"/>
      <c r="AG73" s="336"/>
      <c r="AH73" s="46"/>
      <c r="AI73" s="46" t="s">
        <v>8</v>
      </c>
      <c r="AJ73" s="46"/>
      <c r="AK73" s="51"/>
      <c r="AL73" s="52"/>
      <c r="AM73" s="336"/>
      <c r="AN73" s="46"/>
      <c r="AO73" s="46" t="s">
        <v>8</v>
      </c>
      <c r="AP73" s="47"/>
      <c r="AQ73" s="47"/>
    </row>
    <row r="74" spans="1:43" s="35" customFormat="1">
      <c r="A74" s="349"/>
      <c r="B74" s="349"/>
      <c r="C74" s="349"/>
      <c r="D74" s="349"/>
      <c r="E74" s="349"/>
      <c r="F74" s="349"/>
      <c r="G74" s="349"/>
      <c r="H74" s="350"/>
      <c r="I74" s="335" t="s">
        <v>43</v>
      </c>
      <c r="J74" s="46"/>
      <c r="K74" s="46" t="s">
        <v>5</v>
      </c>
      <c r="L74" s="47"/>
      <c r="M74" s="51"/>
      <c r="N74" s="52"/>
      <c r="O74" s="335" t="s">
        <v>43</v>
      </c>
      <c r="P74" s="46"/>
      <c r="Q74" s="46" t="s">
        <v>5</v>
      </c>
      <c r="R74" s="47"/>
      <c r="S74" s="53"/>
      <c r="T74" s="52"/>
      <c r="U74" s="335" t="s">
        <v>43</v>
      </c>
      <c r="V74" s="46"/>
      <c r="W74" s="46" t="s">
        <v>5</v>
      </c>
      <c r="X74" s="46"/>
      <c r="Y74" s="51"/>
      <c r="Z74" s="52"/>
      <c r="AA74" s="335" t="s">
        <v>43</v>
      </c>
      <c r="AB74" s="46"/>
      <c r="AC74" s="46" t="s">
        <v>5</v>
      </c>
      <c r="AD74" s="46"/>
      <c r="AE74" s="51"/>
      <c r="AF74" s="52"/>
      <c r="AG74" s="335" t="s">
        <v>43</v>
      </c>
      <c r="AH74" s="46"/>
      <c r="AI74" s="46" t="s">
        <v>5</v>
      </c>
      <c r="AJ74" s="46"/>
      <c r="AK74" s="51"/>
      <c r="AL74" s="52"/>
      <c r="AM74" s="335" t="s">
        <v>43</v>
      </c>
      <c r="AN74" s="46"/>
      <c r="AO74" s="46" t="s">
        <v>5</v>
      </c>
      <c r="AP74" s="47"/>
      <c r="AQ74" s="47"/>
    </row>
    <row r="75" spans="1:43" s="35" customFormat="1">
      <c r="A75" s="349"/>
      <c r="B75" s="349"/>
      <c r="C75" s="349"/>
      <c r="D75" s="349"/>
      <c r="E75" s="349"/>
      <c r="F75" s="349"/>
      <c r="G75" s="349"/>
      <c r="H75" s="350"/>
      <c r="I75" s="336"/>
      <c r="J75" s="46"/>
      <c r="K75" s="46" t="s">
        <v>8</v>
      </c>
      <c r="L75" s="47"/>
      <c r="M75" s="51"/>
      <c r="N75" s="52"/>
      <c r="O75" s="336"/>
      <c r="P75" s="46"/>
      <c r="Q75" s="46" t="s">
        <v>8</v>
      </c>
      <c r="R75" s="47"/>
      <c r="S75" s="53"/>
      <c r="T75" s="52"/>
      <c r="U75" s="336"/>
      <c r="V75" s="46"/>
      <c r="W75" s="46" t="s">
        <v>8</v>
      </c>
      <c r="X75" s="46"/>
      <c r="Y75" s="51"/>
      <c r="Z75" s="52"/>
      <c r="AA75" s="336"/>
      <c r="AB75" s="46"/>
      <c r="AC75" s="46" t="s">
        <v>8</v>
      </c>
      <c r="AD75" s="46"/>
      <c r="AE75" s="51"/>
      <c r="AF75" s="52"/>
      <c r="AG75" s="336"/>
      <c r="AH75" s="46"/>
      <c r="AI75" s="46" t="s">
        <v>8</v>
      </c>
      <c r="AJ75" s="46"/>
      <c r="AK75" s="51"/>
      <c r="AL75" s="52"/>
      <c r="AM75" s="336"/>
      <c r="AN75" s="46"/>
      <c r="AO75" s="46" t="s">
        <v>8</v>
      </c>
      <c r="AP75" s="47"/>
      <c r="AQ75" s="47"/>
    </row>
    <row r="76" spans="1:43" s="35" customFormat="1">
      <c r="A76" s="349"/>
      <c r="B76" s="349"/>
      <c r="C76" s="349"/>
      <c r="D76" s="349"/>
      <c r="E76" s="349"/>
      <c r="F76" s="349"/>
      <c r="G76" s="349"/>
      <c r="H76" s="350"/>
      <c r="I76" s="337" t="s">
        <v>12</v>
      </c>
      <c r="J76" s="46"/>
      <c r="K76" s="46" t="s">
        <v>8</v>
      </c>
      <c r="L76" s="337"/>
      <c r="M76" s="51"/>
      <c r="N76" s="52"/>
      <c r="O76" s="337" t="s">
        <v>12</v>
      </c>
      <c r="P76" s="46"/>
      <c r="Q76" s="46" t="s">
        <v>8</v>
      </c>
      <c r="R76" s="337"/>
      <c r="S76" s="53"/>
      <c r="T76" s="52"/>
      <c r="U76" s="337" t="s">
        <v>12</v>
      </c>
      <c r="V76" s="46"/>
      <c r="W76" s="46" t="s">
        <v>8</v>
      </c>
      <c r="X76" s="337"/>
      <c r="Y76" s="51"/>
      <c r="Z76" s="52"/>
      <c r="AA76" s="337" t="s">
        <v>12</v>
      </c>
      <c r="AB76" s="46"/>
      <c r="AC76" s="46" t="s">
        <v>8</v>
      </c>
      <c r="AD76" s="337"/>
      <c r="AE76" s="51"/>
      <c r="AF76" s="52"/>
      <c r="AG76" s="337" t="s">
        <v>12</v>
      </c>
      <c r="AH76" s="46"/>
      <c r="AI76" s="46" t="s">
        <v>8</v>
      </c>
      <c r="AJ76" s="337"/>
      <c r="AK76" s="51"/>
      <c r="AL76" s="52"/>
      <c r="AM76" s="337" t="s">
        <v>12</v>
      </c>
      <c r="AN76" s="46"/>
      <c r="AO76" s="46" t="s">
        <v>8</v>
      </c>
      <c r="AP76" s="337"/>
      <c r="AQ76" s="47"/>
    </row>
    <row r="77" spans="1:43" s="35" customFormat="1">
      <c r="A77" s="349"/>
      <c r="B77" s="349"/>
      <c r="C77" s="349"/>
      <c r="D77" s="349"/>
      <c r="E77" s="349"/>
      <c r="F77" s="349"/>
      <c r="G77" s="349"/>
      <c r="H77" s="350"/>
      <c r="I77" s="338"/>
      <c r="J77" s="46"/>
      <c r="K77" s="46" t="s">
        <v>5</v>
      </c>
      <c r="L77" s="338"/>
      <c r="M77" s="51"/>
      <c r="N77" s="52"/>
      <c r="O77" s="338"/>
      <c r="P77" s="46"/>
      <c r="Q77" s="46" t="s">
        <v>5</v>
      </c>
      <c r="R77" s="338"/>
      <c r="S77" s="53"/>
      <c r="T77" s="52"/>
      <c r="U77" s="338"/>
      <c r="V77" s="46"/>
      <c r="W77" s="46" t="s">
        <v>5</v>
      </c>
      <c r="X77" s="338"/>
      <c r="Y77" s="51"/>
      <c r="Z77" s="52"/>
      <c r="AA77" s="338"/>
      <c r="AB77" s="46"/>
      <c r="AC77" s="46" t="s">
        <v>5</v>
      </c>
      <c r="AD77" s="338"/>
      <c r="AE77" s="51"/>
      <c r="AF77" s="52"/>
      <c r="AG77" s="338"/>
      <c r="AH77" s="46"/>
      <c r="AI77" s="46" t="s">
        <v>5</v>
      </c>
      <c r="AJ77" s="338"/>
      <c r="AK77" s="51"/>
      <c r="AL77" s="52"/>
      <c r="AM77" s="338"/>
      <c r="AN77" s="46"/>
      <c r="AO77" s="46" t="s">
        <v>5</v>
      </c>
      <c r="AP77" s="338"/>
      <c r="AQ77" s="47"/>
    </row>
    <row r="78" spans="1:43" s="35" customFormat="1" ht="42.75">
      <c r="A78" s="349"/>
      <c r="B78" s="349"/>
      <c r="C78" s="349"/>
      <c r="D78" s="349"/>
      <c r="E78" s="349"/>
      <c r="F78" s="349"/>
      <c r="G78" s="349"/>
      <c r="H78" s="350"/>
      <c r="I78" s="45" t="s">
        <v>13</v>
      </c>
      <c r="J78" s="46"/>
      <c r="K78" s="46" t="s">
        <v>14</v>
      </c>
      <c r="L78" s="47"/>
      <c r="M78" s="51"/>
      <c r="N78" s="52"/>
      <c r="O78" s="45" t="s">
        <v>13</v>
      </c>
      <c r="P78" s="46"/>
      <c r="Q78" s="46" t="s">
        <v>14</v>
      </c>
      <c r="R78" s="47"/>
      <c r="S78" s="53"/>
      <c r="T78" s="52"/>
      <c r="U78" s="45" t="s">
        <v>13</v>
      </c>
      <c r="V78" s="46"/>
      <c r="W78" s="46" t="s">
        <v>14</v>
      </c>
      <c r="X78" s="46"/>
      <c r="Y78" s="51"/>
      <c r="Z78" s="52"/>
      <c r="AA78" s="45" t="s">
        <v>13</v>
      </c>
      <c r="AB78" s="46"/>
      <c r="AC78" s="46" t="s">
        <v>14</v>
      </c>
      <c r="AD78" s="46"/>
      <c r="AE78" s="51"/>
      <c r="AF78" s="52"/>
      <c r="AG78" s="45" t="s">
        <v>13</v>
      </c>
      <c r="AH78" s="46"/>
      <c r="AI78" s="46" t="s">
        <v>14</v>
      </c>
      <c r="AJ78" s="46"/>
      <c r="AK78" s="51"/>
      <c r="AL78" s="52"/>
      <c r="AM78" s="45" t="s">
        <v>13</v>
      </c>
      <c r="AN78" s="46"/>
      <c r="AO78" s="46" t="s">
        <v>14</v>
      </c>
      <c r="AP78" s="47"/>
      <c r="AQ78" s="47"/>
    </row>
    <row r="79" spans="1:43" s="35" customFormat="1" ht="28.5">
      <c r="A79" s="349"/>
      <c r="B79" s="349"/>
      <c r="C79" s="349"/>
      <c r="D79" s="349"/>
      <c r="E79" s="349"/>
      <c r="F79" s="349"/>
      <c r="G79" s="349"/>
      <c r="H79" s="350"/>
      <c r="I79" s="45" t="s">
        <v>44</v>
      </c>
      <c r="J79" s="46"/>
      <c r="K79" s="46" t="s">
        <v>14</v>
      </c>
      <c r="L79" s="47"/>
      <c r="M79" s="51"/>
      <c r="N79" s="52"/>
      <c r="O79" s="45" t="s">
        <v>44</v>
      </c>
      <c r="P79" s="46"/>
      <c r="Q79" s="46" t="s">
        <v>14</v>
      </c>
      <c r="R79" s="47"/>
      <c r="S79" s="53"/>
      <c r="T79" s="52"/>
      <c r="U79" s="45" t="s">
        <v>44</v>
      </c>
      <c r="V79" s="46"/>
      <c r="W79" s="46" t="s">
        <v>14</v>
      </c>
      <c r="X79" s="46"/>
      <c r="Y79" s="51"/>
      <c r="Z79" s="52"/>
      <c r="AA79" s="45" t="s">
        <v>44</v>
      </c>
      <c r="AB79" s="46"/>
      <c r="AC79" s="46" t="s">
        <v>14</v>
      </c>
      <c r="AD79" s="46"/>
      <c r="AE79" s="51"/>
      <c r="AF79" s="52"/>
      <c r="AG79" s="45" t="s">
        <v>44</v>
      </c>
      <c r="AH79" s="46"/>
      <c r="AI79" s="46" t="s">
        <v>14</v>
      </c>
      <c r="AJ79" s="46"/>
      <c r="AK79" s="51"/>
      <c r="AL79" s="52"/>
      <c r="AM79" s="45" t="s">
        <v>44</v>
      </c>
      <c r="AN79" s="46"/>
      <c r="AO79" s="46" t="s">
        <v>14</v>
      </c>
      <c r="AP79" s="47"/>
      <c r="AQ79" s="47"/>
    </row>
    <row r="80" spans="1:43" s="35" customFormat="1" ht="42.75">
      <c r="A80" s="349"/>
      <c r="B80" s="349"/>
      <c r="C80" s="349"/>
      <c r="D80" s="349"/>
      <c r="E80" s="349"/>
      <c r="F80" s="349"/>
      <c r="G80" s="349"/>
      <c r="H80" s="350"/>
      <c r="I80" s="45" t="s">
        <v>15</v>
      </c>
      <c r="J80" s="46"/>
      <c r="K80" s="46" t="s">
        <v>16</v>
      </c>
      <c r="L80" s="47"/>
      <c r="M80" s="51"/>
      <c r="N80" s="52"/>
      <c r="O80" s="45" t="s">
        <v>15</v>
      </c>
      <c r="P80" s="46"/>
      <c r="Q80" s="46" t="s">
        <v>16</v>
      </c>
      <c r="R80" s="47"/>
      <c r="S80" s="53"/>
      <c r="T80" s="52"/>
      <c r="U80" s="45" t="s">
        <v>15</v>
      </c>
      <c r="V80" s="46"/>
      <c r="W80" s="46" t="s">
        <v>16</v>
      </c>
      <c r="X80" s="46"/>
      <c r="Y80" s="51"/>
      <c r="Z80" s="52"/>
      <c r="AA80" s="45" t="s">
        <v>15</v>
      </c>
      <c r="AB80" s="46"/>
      <c r="AC80" s="46" t="s">
        <v>16</v>
      </c>
      <c r="AD80" s="46"/>
      <c r="AE80" s="51"/>
      <c r="AF80" s="52"/>
      <c r="AG80" s="45" t="s">
        <v>15</v>
      </c>
      <c r="AH80" s="46"/>
      <c r="AI80" s="46" t="s">
        <v>16</v>
      </c>
      <c r="AJ80" s="46"/>
      <c r="AK80" s="51"/>
      <c r="AL80" s="52"/>
      <c r="AM80" s="45" t="s">
        <v>15</v>
      </c>
      <c r="AN80" s="46"/>
      <c r="AO80" s="46" t="s">
        <v>16</v>
      </c>
      <c r="AP80" s="47"/>
      <c r="AQ80" s="47"/>
    </row>
    <row r="81" spans="1:43" s="35" customFormat="1">
      <c r="A81" s="349"/>
      <c r="B81" s="349"/>
      <c r="C81" s="349"/>
      <c r="D81" s="349"/>
      <c r="E81" s="349"/>
      <c r="F81" s="349"/>
      <c r="G81" s="349"/>
      <c r="H81" s="350"/>
      <c r="I81" s="45" t="s">
        <v>17</v>
      </c>
      <c r="J81" s="46"/>
      <c r="K81" s="46" t="s">
        <v>8</v>
      </c>
      <c r="L81" s="47"/>
      <c r="M81" s="51"/>
      <c r="N81" s="52"/>
      <c r="O81" s="45" t="s">
        <v>17</v>
      </c>
      <c r="P81" s="46"/>
      <c r="Q81" s="46" t="s">
        <v>8</v>
      </c>
      <c r="R81" s="47"/>
      <c r="S81" s="53"/>
      <c r="T81" s="52"/>
      <c r="U81" s="45" t="s">
        <v>17</v>
      </c>
      <c r="V81" s="46"/>
      <c r="W81" s="46" t="s">
        <v>8</v>
      </c>
      <c r="X81" s="46"/>
      <c r="Y81" s="51"/>
      <c r="Z81" s="52"/>
      <c r="AA81" s="45" t="s">
        <v>17</v>
      </c>
      <c r="AB81" s="46"/>
      <c r="AC81" s="46" t="s">
        <v>8</v>
      </c>
      <c r="AD81" s="46"/>
      <c r="AE81" s="51"/>
      <c r="AF81" s="52"/>
      <c r="AG81" s="45" t="s">
        <v>17</v>
      </c>
      <c r="AH81" s="46"/>
      <c r="AI81" s="46" t="s">
        <v>8</v>
      </c>
      <c r="AJ81" s="46"/>
      <c r="AK81" s="51"/>
      <c r="AL81" s="52"/>
      <c r="AM81" s="45" t="s">
        <v>17</v>
      </c>
      <c r="AN81" s="46"/>
      <c r="AO81" s="46" t="s">
        <v>8</v>
      </c>
      <c r="AP81" s="47"/>
      <c r="AQ81" s="47"/>
    </row>
    <row r="82" spans="1:43" s="35" customFormat="1" ht="28.5">
      <c r="A82" s="349"/>
      <c r="B82" s="349"/>
      <c r="C82" s="349"/>
      <c r="D82" s="349"/>
      <c r="E82" s="349"/>
      <c r="F82" s="349"/>
      <c r="G82" s="349"/>
      <c r="H82" s="350"/>
      <c r="I82" s="45" t="s">
        <v>18</v>
      </c>
      <c r="J82" s="46"/>
      <c r="K82" s="46" t="s">
        <v>16</v>
      </c>
      <c r="L82" s="47"/>
      <c r="M82" s="51"/>
      <c r="N82" s="52"/>
      <c r="O82" s="45" t="s">
        <v>18</v>
      </c>
      <c r="P82" s="46"/>
      <c r="Q82" s="46" t="s">
        <v>16</v>
      </c>
      <c r="R82" s="47"/>
      <c r="S82" s="53"/>
      <c r="T82" s="52"/>
      <c r="U82" s="45" t="s">
        <v>18</v>
      </c>
      <c r="V82" s="46"/>
      <c r="W82" s="46" t="s">
        <v>16</v>
      </c>
      <c r="X82" s="46"/>
      <c r="Y82" s="51"/>
      <c r="Z82" s="52"/>
      <c r="AA82" s="45" t="s">
        <v>18</v>
      </c>
      <c r="AB82" s="46"/>
      <c r="AC82" s="46" t="s">
        <v>16</v>
      </c>
      <c r="AD82" s="46"/>
      <c r="AE82" s="51"/>
      <c r="AF82" s="52"/>
      <c r="AG82" s="45" t="s">
        <v>18</v>
      </c>
      <c r="AH82" s="46"/>
      <c r="AI82" s="46" t="s">
        <v>16</v>
      </c>
      <c r="AJ82" s="46"/>
      <c r="AK82" s="51"/>
      <c r="AL82" s="52"/>
      <c r="AM82" s="45" t="s">
        <v>18</v>
      </c>
      <c r="AN82" s="46"/>
      <c r="AO82" s="46" t="s">
        <v>16</v>
      </c>
      <c r="AP82" s="47"/>
      <c r="AQ82" s="47"/>
    </row>
    <row r="83" spans="1:43" s="35" customFormat="1" ht="43.5" thickBot="1">
      <c r="A83" s="349"/>
      <c r="B83" s="349"/>
      <c r="C83" s="349"/>
      <c r="D83" s="349"/>
      <c r="E83" s="349"/>
      <c r="F83" s="349"/>
      <c r="G83" s="349"/>
      <c r="H83" s="350"/>
      <c r="I83" s="45" t="s">
        <v>46</v>
      </c>
      <c r="J83" s="46"/>
      <c r="K83" s="46" t="s">
        <v>16</v>
      </c>
      <c r="L83" s="54"/>
      <c r="M83" s="55"/>
      <c r="N83" s="56"/>
      <c r="O83" s="45" t="s">
        <v>46</v>
      </c>
      <c r="P83" s="46"/>
      <c r="Q83" s="46" t="s">
        <v>16</v>
      </c>
      <c r="R83" s="54"/>
      <c r="S83" s="57"/>
      <c r="T83" s="58"/>
      <c r="U83" s="45" t="s">
        <v>46</v>
      </c>
      <c r="V83" s="46"/>
      <c r="W83" s="46" t="s">
        <v>16</v>
      </c>
      <c r="X83" s="59"/>
      <c r="Y83" s="60"/>
      <c r="Z83" s="58"/>
      <c r="AA83" s="45" t="s">
        <v>46</v>
      </c>
      <c r="AB83" s="46"/>
      <c r="AC83" s="46" t="s">
        <v>16</v>
      </c>
      <c r="AD83" s="59"/>
      <c r="AE83" s="60"/>
      <c r="AF83" s="58"/>
      <c r="AG83" s="45" t="s">
        <v>46</v>
      </c>
      <c r="AH83" s="46"/>
      <c r="AI83" s="46" t="s">
        <v>16</v>
      </c>
      <c r="AJ83" s="59"/>
      <c r="AK83" s="60"/>
      <c r="AL83" s="58"/>
      <c r="AM83" s="45" t="s">
        <v>46</v>
      </c>
      <c r="AN83" s="46"/>
      <c r="AO83" s="46" t="s">
        <v>16</v>
      </c>
      <c r="AP83" s="106"/>
      <c r="AQ83" s="47"/>
    </row>
    <row r="84" spans="1:43" s="35" customFormat="1" ht="28.5">
      <c r="A84" s="349"/>
      <c r="B84" s="349"/>
      <c r="C84" s="349"/>
      <c r="D84" s="349"/>
      <c r="E84" s="349"/>
      <c r="F84" s="349"/>
      <c r="G84" s="349"/>
      <c r="H84" s="350"/>
      <c r="I84" s="45" t="s">
        <v>105</v>
      </c>
      <c r="J84" s="46"/>
      <c r="K84" s="46" t="s">
        <v>8</v>
      </c>
      <c r="L84" s="160"/>
      <c r="M84" s="160"/>
      <c r="N84" s="160"/>
      <c r="O84" s="45" t="s">
        <v>105</v>
      </c>
      <c r="P84" s="46"/>
      <c r="Q84" s="46" t="s">
        <v>8</v>
      </c>
      <c r="R84" s="160"/>
      <c r="S84" s="160"/>
      <c r="T84" s="160"/>
      <c r="U84" s="45" t="s">
        <v>105</v>
      </c>
      <c r="V84" s="46"/>
      <c r="W84" s="46" t="s">
        <v>8</v>
      </c>
      <c r="X84" s="160"/>
      <c r="Y84" s="160"/>
      <c r="Z84" s="160"/>
      <c r="AA84" s="45" t="s">
        <v>105</v>
      </c>
      <c r="AB84" s="46"/>
      <c r="AC84" s="46" t="s">
        <v>8</v>
      </c>
      <c r="AD84" s="160"/>
      <c r="AE84" s="160"/>
      <c r="AF84" s="160"/>
      <c r="AG84" s="45" t="s">
        <v>105</v>
      </c>
      <c r="AH84" s="46"/>
      <c r="AI84" s="46" t="s">
        <v>8</v>
      </c>
      <c r="AJ84" s="160"/>
      <c r="AK84" s="160"/>
      <c r="AL84" s="160"/>
      <c r="AM84" s="45" t="s">
        <v>105</v>
      </c>
      <c r="AN84" s="46"/>
      <c r="AO84" s="46" t="s">
        <v>8</v>
      </c>
      <c r="AP84" s="160"/>
      <c r="AQ84" s="47"/>
    </row>
    <row r="85" spans="1:43" s="35" customFormat="1" ht="42.75">
      <c r="A85" s="349"/>
      <c r="B85" s="349"/>
      <c r="C85" s="349"/>
      <c r="D85" s="349"/>
      <c r="E85" s="349"/>
      <c r="F85" s="349"/>
      <c r="G85" s="349"/>
      <c r="H85" s="350"/>
      <c r="I85" s="45" t="s">
        <v>106</v>
      </c>
      <c r="J85" s="46"/>
      <c r="K85" s="46" t="s">
        <v>8</v>
      </c>
      <c r="L85" s="160"/>
      <c r="M85" s="160"/>
      <c r="N85" s="160"/>
      <c r="O85" s="45" t="s">
        <v>106</v>
      </c>
      <c r="P85" s="46"/>
      <c r="Q85" s="46" t="s">
        <v>8</v>
      </c>
      <c r="R85" s="160"/>
      <c r="S85" s="160"/>
      <c r="T85" s="160"/>
      <c r="U85" s="45" t="s">
        <v>106</v>
      </c>
      <c r="V85" s="46"/>
      <c r="W85" s="46" t="s">
        <v>8</v>
      </c>
      <c r="X85" s="160"/>
      <c r="Y85" s="160"/>
      <c r="Z85" s="160"/>
      <c r="AA85" s="45" t="s">
        <v>106</v>
      </c>
      <c r="AB85" s="46"/>
      <c r="AC85" s="46" t="s">
        <v>8</v>
      </c>
      <c r="AD85" s="160"/>
      <c r="AE85" s="160"/>
      <c r="AF85" s="160"/>
      <c r="AG85" s="45" t="s">
        <v>106</v>
      </c>
      <c r="AH85" s="46"/>
      <c r="AI85" s="46" t="s">
        <v>8</v>
      </c>
      <c r="AJ85" s="160"/>
      <c r="AK85" s="160"/>
      <c r="AL85" s="160"/>
      <c r="AM85" s="45" t="s">
        <v>106</v>
      </c>
      <c r="AN85" s="46"/>
      <c r="AO85" s="46" t="s">
        <v>8</v>
      </c>
      <c r="AP85" s="160"/>
      <c r="AQ85" s="47"/>
    </row>
    <row r="86" spans="1:43" s="35" customFormat="1" ht="28.5">
      <c r="A86" s="349"/>
      <c r="B86" s="349"/>
      <c r="C86" s="349"/>
      <c r="D86" s="349"/>
      <c r="E86" s="349"/>
      <c r="F86" s="349"/>
      <c r="G86" s="349"/>
      <c r="H86" s="350"/>
      <c r="I86" s="45" t="s">
        <v>107</v>
      </c>
      <c r="J86" s="46"/>
      <c r="K86" s="46" t="s">
        <v>8</v>
      </c>
      <c r="L86" s="160"/>
      <c r="M86" s="160"/>
      <c r="N86" s="160"/>
      <c r="O86" s="45" t="s">
        <v>107</v>
      </c>
      <c r="P86" s="46"/>
      <c r="Q86" s="46" t="s">
        <v>8</v>
      </c>
      <c r="R86" s="160"/>
      <c r="S86" s="160"/>
      <c r="T86" s="160"/>
      <c r="U86" s="45" t="s">
        <v>107</v>
      </c>
      <c r="V86" s="46"/>
      <c r="W86" s="46" t="s">
        <v>8</v>
      </c>
      <c r="X86" s="160"/>
      <c r="Y86" s="160"/>
      <c r="Z86" s="160"/>
      <c r="AA86" s="45" t="s">
        <v>107</v>
      </c>
      <c r="AB86" s="46"/>
      <c r="AC86" s="46" t="s">
        <v>8</v>
      </c>
      <c r="AD86" s="160"/>
      <c r="AE86" s="160"/>
      <c r="AF86" s="160"/>
      <c r="AG86" s="45" t="s">
        <v>107</v>
      </c>
      <c r="AH86" s="46"/>
      <c r="AI86" s="46" t="s">
        <v>8</v>
      </c>
      <c r="AJ86" s="160"/>
      <c r="AK86" s="160"/>
      <c r="AL86" s="160"/>
      <c r="AM86" s="45" t="s">
        <v>107</v>
      </c>
      <c r="AN86" s="46"/>
      <c r="AO86" s="46" t="s">
        <v>8</v>
      </c>
      <c r="AP86" s="160"/>
      <c r="AQ86" s="47"/>
    </row>
    <row r="87" spans="1:43" s="35" customFormat="1" ht="42.75">
      <c r="A87" s="349"/>
      <c r="B87" s="349"/>
      <c r="C87" s="349"/>
      <c r="D87" s="349"/>
      <c r="E87" s="349"/>
      <c r="F87" s="349"/>
      <c r="G87" s="349"/>
      <c r="H87" s="350"/>
      <c r="I87" s="45" t="s">
        <v>108</v>
      </c>
      <c r="J87" s="46"/>
      <c r="K87" s="46" t="s">
        <v>14</v>
      </c>
      <c r="L87" s="160"/>
      <c r="M87" s="160"/>
      <c r="N87" s="160"/>
      <c r="O87" s="45" t="s">
        <v>108</v>
      </c>
      <c r="P87" s="46"/>
      <c r="Q87" s="46" t="s">
        <v>14</v>
      </c>
      <c r="R87" s="160"/>
      <c r="S87" s="160"/>
      <c r="T87" s="160"/>
      <c r="U87" s="45" t="s">
        <v>108</v>
      </c>
      <c r="V87" s="46"/>
      <c r="W87" s="46" t="s">
        <v>14</v>
      </c>
      <c r="X87" s="160"/>
      <c r="Y87" s="160"/>
      <c r="Z87" s="160"/>
      <c r="AA87" s="45" t="s">
        <v>108</v>
      </c>
      <c r="AB87" s="46"/>
      <c r="AC87" s="46" t="s">
        <v>14</v>
      </c>
      <c r="AD87" s="160"/>
      <c r="AE87" s="160"/>
      <c r="AF87" s="160"/>
      <c r="AG87" s="45" t="s">
        <v>108</v>
      </c>
      <c r="AH87" s="46"/>
      <c r="AI87" s="46" t="s">
        <v>14</v>
      </c>
      <c r="AJ87" s="160"/>
      <c r="AK87" s="160"/>
      <c r="AL87" s="160"/>
      <c r="AM87" s="45" t="s">
        <v>108</v>
      </c>
      <c r="AN87" s="46"/>
      <c r="AO87" s="46" t="s">
        <v>14</v>
      </c>
      <c r="AP87" s="160"/>
      <c r="AQ87" s="47"/>
    </row>
    <row r="88" spans="1:43" s="35" customFormat="1" ht="28.5">
      <c r="A88" s="349"/>
      <c r="B88" s="349"/>
      <c r="C88" s="349"/>
      <c r="D88" s="349"/>
      <c r="E88" s="349"/>
      <c r="F88" s="349"/>
      <c r="G88" s="349"/>
      <c r="H88" s="350"/>
      <c r="I88" s="45" t="s">
        <v>109</v>
      </c>
      <c r="J88" s="46"/>
      <c r="K88" s="46" t="s">
        <v>16</v>
      </c>
      <c r="L88" s="160"/>
      <c r="M88" s="160"/>
      <c r="N88" s="160"/>
      <c r="O88" s="45" t="s">
        <v>109</v>
      </c>
      <c r="P88" s="46"/>
      <c r="Q88" s="46" t="s">
        <v>16</v>
      </c>
      <c r="R88" s="160"/>
      <c r="S88" s="160"/>
      <c r="T88" s="160"/>
      <c r="U88" s="45" t="s">
        <v>109</v>
      </c>
      <c r="V88" s="46"/>
      <c r="W88" s="46" t="s">
        <v>16</v>
      </c>
      <c r="X88" s="160"/>
      <c r="Y88" s="160"/>
      <c r="Z88" s="160"/>
      <c r="AA88" s="45" t="s">
        <v>109</v>
      </c>
      <c r="AB88" s="46"/>
      <c r="AC88" s="46" t="s">
        <v>16</v>
      </c>
      <c r="AD88" s="160"/>
      <c r="AE88" s="160"/>
      <c r="AF88" s="160"/>
      <c r="AG88" s="45" t="s">
        <v>109</v>
      </c>
      <c r="AH88" s="46"/>
      <c r="AI88" s="46" t="s">
        <v>16</v>
      </c>
      <c r="AJ88" s="160"/>
      <c r="AK88" s="160"/>
      <c r="AL88" s="160"/>
      <c r="AM88" s="45" t="s">
        <v>109</v>
      </c>
      <c r="AN88" s="46"/>
      <c r="AO88" s="46" t="s">
        <v>16</v>
      </c>
      <c r="AP88" s="160"/>
      <c r="AQ88" s="47"/>
    </row>
    <row r="89" spans="1:43" s="35" customFormat="1" ht="71.25">
      <c r="A89" s="349"/>
      <c r="B89" s="349"/>
      <c r="C89" s="349"/>
      <c r="D89" s="349"/>
      <c r="E89" s="349"/>
      <c r="F89" s="349"/>
      <c r="G89" s="349"/>
      <c r="H89" s="350"/>
      <c r="I89" s="45" t="s">
        <v>110</v>
      </c>
      <c r="J89" s="46"/>
      <c r="K89" s="46" t="s">
        <v>14</v>
      </c>
      <c r="L89" s="160"/>
      <c r="M89" s="160"/>
      <c r="N89" s="160"/>
      <c r="O89" s="45" t="s">
        <v>110</v>
      </c>
      <c r="P89" s="46"/>
      <c r="Q89" s="46" t="s">
        <v>14</v>
      </c>
      <c r="R89" s="160"/>
      <c r="S89" s="160"/>
      <c r="T89" s="160"/>
      <c r="U89" s="45" t="s">
        <v>110</v>
      </c>
      <c r="V89" s="46"/>
      <c r="W89" s="46" t="s">
        <v>14</v>
      </c>
      <c r="X89" s="160"/>
      <c r="Y89" s="160"/>
      <c r="Z89" s="160"/>
      <c r="AA89" s="45" t="s">
        <v>110</v>
      </c>
      <c r="AB89" s="46"/>
      <c r="AC89" s="46" t="s">
        <v>14</v>
      </c>
      <c r="AD89" s="160"/>
      <c r="AE89" s="160"/>
      <c r="AF89" s="160"/>
      <c r="AG89" s="45" t="s">
        <v>110</v>
      </c>
      <c r="AH89" s="46"/>
      <c r="AI89" s="46" t="s">
        <v>14</v>
      </c>
      <c r="AJ89" s="160"/>
      <c r="AK89" s="160"/>
      <c r="AL89" s="160"/>
      <c r="AM89" s="45" t="s">
        <v>110</v>
      </c>
      <c r="AN89" s="46"/>
      <c r="AO89" s="46" t="s">
        <v>14</v>
      </c>
      <c r="AP89" s="160"/>
      <c r="AQ89" s="47"/>
    </row>
    <row r="90" spans="1:43" s="35" customFormat="1">
      <c r="A90" s="349"/>
      <c r="B90" s="349"/>
      <c r="C90" s="349"/>
      <c r="D90" s="349"/>
      <c r="E90" s="349"/>
      <c r="F90" s="349"/>
      <c r="G90" s="349"/>
      <c r="H90" s="350"/>
      <c r="I90" s="45" t="s">
        <v>45</v>
      </c>
      <c r="J90" s="46"/>
      <c r="K90" s="46"/>
      <c r="O90" s="45" t="s">
        <v>45</v>
      </c>
      <c r="P90" s="46"/>
      <c r="Q90" s="46"/>
      <c r="U90" s="45" t="s">
        <v>45</v>
      </c>
      <c r="V90" s="46"/>
      <c r="W90" s="46"/>
      <c r="AA90" s="45" t="s">
        <v>45</v>
      </c>
      <c r="AB90" s="46"/>
      <c r="AC90" s="46"/>
      <c r="AG90" s="45" t="s">
        <v>45</v>
      </c>
      <c r="AH90" s="46"/>
      <c r="AI90" s="46"/>
      <c r="AM90" s="45" t="s">
        <v>45</v>
      </c>
      <c r="AN90" s="46"/>
      <c r="AO90" s="46"/>
      <c r="AQ90" s="47"/>
    </row>
  </sheetData>
  <sheetProtection selectLockedCells="1" selectUnlockedCells="1"/>
  <mergeCells count="148">
    <mergeCell ref="I19:I20"/>
    <mergeCell ref="L19:L20"/>
    <mergeCell ref="AD19:AD20"/>
    <mergeCell ref="AG19:AG20"/>
    <mergeCell ref="AG13:AG14"/>
    <mergeCell ref="A40:H62"/>
    <mergeCell ref="A39:D39"/>
    <mergeCell ref="I48:I49"/>
    <mergeCell ref="AN3:AO3"/>
    <mergeCell ref="U13:U14"/>
    <mergeCell ref="U15:U16"/>
    <mergeCell ref="U17:U18"/>
    <mergeCell ref="AG15:AG16"/>
    <mergeCell ref="AG17:AG18"/>
    <mergeCell ref="O15:O16"/>
    <mergeCell ref="O17:O18"/>
    <mergeCell ref="U11:U12"/>
    <mergeCell ref="U40:U41"/>
    <mergeCell ref="L48:L49"/>
    <mergeCell ref="O48:O49"/>
    <mergeCell ref="R48:R49"/>
    <mergeCell ref="AM40:AM41"/>
    <mergeCell ref="AM42:AM43"/>
    <mergeCell ref="AA44:AA45"/>
    <mergeCell ref="A1:AP1"/>
    <mergeCell ref="AK2:AP2"/>
    <mergeCell ref="G3:H3"/>
    <mergeCell ref="I3:I4"/>
    <mergeCell ref="J3:K3"/>
    <mergeCell ref="AE3:AF3"/>
    <mergeCell ref="AG3:AG4"/>
    <mergeCell ref="AH3:AI3"/>
    <mergeCell ref="U3:U4"/>
    <mergeCell ref="V3:W3"/>
    <mergeCell ref="Y3:Z3"/>
    <mergeCell ref="AA3:AA4"/>
    <mergeCell ref="AB3:AC3"/>
    <mergeCell ref="M3:N3"/>
    <mergeCell ref="O3:O4"/>
    <mergeCell ref="P3:Q3"/>
    <mergeCell ref="A2:A4"/>
    <mergeCell ref="C2:C4"/>
    <mergeCell ref="E2:F3"/>
    <mergeCell ref="G2:L2"/>
    <mergeCell ref="M2:R2"/>
    <mergeCell ref="S2:X2"/>
    <mergeCell ref="Y2:AD2"/>
    <mergeCell ref="AE2:AJ2"/>
    <mergeCell ref="AG40:AG41"/>
    <mergeCell ref="AG42:AG43"/>
    <mergeCell ref="AG44:AG45"/>
    <mergeCell ref="AG46:AG47"/>
    <mergeCell ref="AA46:AA47"/>
    <mergeCell ref="U48:U49"/>
    <mergeCell ref="X48:X49"/>
    <mergeCell ref="AA48:AA49"/>
    <mergeCell ref="AD48:AD49"/>
    <mergeCell ref="AG48:AG49"/>
    <mergeCell ref="AJ48:AJ49"/>
    <mergeCell ref="AM48:AM49"/>
    <mergeCell ref="U42:U43"/>
    <mergeCell ref="AQ2:AQ4"/>
    <mergeCell ref="A34:AQ34"/>
    <mergeCell ref="A10:D10"/>
    <mergeCell ref="I11:I12"/>
    <mergeCell ref="I13:I14"/>
    <mergeCell ref="I15:I16"/>
    <mergeCell ref="I17:I18"/>
    <mergeCell ref="O11:O12"/>
    <mergeCell ref="O13:O14"/>
    <mergeCell ref="AM11:AM12"/>
    <mergeCell ref="AM13:AM14"/>
    <mergeCell ref="AM15:AM16"/>
    <mergeCell ref="AM17:AM18"/>
    <mergeCell ref="AA11:AA12"/>
    <mergeCell ref="AA13:AA14"/>
    <mergeCell ref="AA15:AA16"/>
    <mergeCell ref="AA17:AA18"/>
    <mergeCell ref="AG11:AG12"/>
    <mergeCell ref="B2:B4"/>
    <mergeCell ref="D2:D4"/>
    <mergeCell ref="AK3:AL3"/>
    <mergeCell ref="S3:T3"/>
    <mergeCell ref="A11:H33"/>
    <mergeCell ref="AM3:AM4"/>
    <mergeCell ref="AP48:AP49"/>
    <mergeCell ref="U44:U45"/>
    <mergeCell ref="U46:U47"/>
    <mergeCell ref="AM44:AM45"/>
    <mergeCell ref="AM46:AM47"/>
    <mergeCell ref="AA40:AA41"/>
    <mergeCell ref="AA42:AA43"/>
    <mergeCell ref="X19:X20"/>
    <mergeCell ref="AA19:AA20"/>
    <mergeCell ref="A35:AP35"/>
    <mergeCell ref="O19:O20"/>
    <mergeCell ref="R19:R20"/>
    <mergeCell ref="U19:U20"/>
    <mergeCell ref="AP19:AP20"/>
    <mergeCell ref="AJ19:AJ20"/>
    <mergeCell ref="AM19:AM20"/>
    <mergeCell ref="I44:I45"/>
    <mergeCell ref="I46:I47"/>
    <mergeCell ref="O40:O41"/>
    <mergeCell ref="O42:O43"/>
    <mergeCell ref="O44:O45"/>
    <mergeCell ref="O46:O47"/>
    <mergeCell ref="I40:I41"/>
    <mergeCell ref="I42:I43"/>
    <mergeCell ref="A63:AQ63"/>
    <mergeCell ref="A67:D67"/>
    <mergeCell ref="A68:H90"/>
    <mergeCell ref="I68:I69"/>
    <mergeCell ref="O68:O69"/>
    <mergeCell ref="U68:U69"/>
    <mergeCell ref="AA68:AA69"/>
    <mergeCell ref="AG68:AG69"/>
    <mergeCell ref="AM68:AM69"/>
    <mergeCell ref="I70:I71"/>
    <mergeCell ref="O70:O71"/>
    <mergeCell ref="U70:U71"/>
    <mergeCell ref="AA70:AA71"/>
    <mergeCell ref="AG70:AG71"/>
    <mergeCell ref="AM70:AM71"/>
    <mergeCell ref="I72:I73"/>
    <mergeCell ref="O72:O73"/>
    <mergeCell ref="U72:U73"/>
    <mergeCell ref="AA72:AA73"/>
    <mergeCell ref="AG72:AG73"/>
    <mergeCell ref="AM72:AM73"/>
    <mergeCell ref="I74:I75"/>
    <mergeCell ref="O74:O75"/>
    <mergeCell ref="AP76:AP77"/>
    <mergeCell ref="U74:U75"/>
    <mergeCell ref="AA74:AA75"/>
    <mergeCell ref="AG74:AG75"/>
    <mergeCell ref="AM74:AM75"/>
    <mergeCell ref="I76:I77"/>
    <mergeCell ref="L76:L77"/>
    <mergeCell ref="O76:O77"/>
    <mergeCell ref="R76:R77"/>
    <mergeCell ref="U76:U77"/>
    <mergeCell ref="X76:X77"/>
    <mergeCell ref="AA76:AA77"/>
    <mergeCell ref="AD76:AD77"/>
    <mergeCell ref="AG76:AG77"/>
    <mergeCell ref="AJ76:AJ77"/>
    <mergeCell ref="AM76:AM77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8" scale="3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2:CH1747"/>
  <sheetViews>
    <sheetView tabSelected="1" zoomScale="70" zoomScaleNormal="70" zoomScaleSheetLayoutView="80" zoomScalePageLayoutView="80" workbookViewId="0">
      <pane xSplit="3" ySplit="7" topLeftCell="D8" activePane="bottomRight" state="frozen"/>
      <selection sqref="A1:IV65536"/>
      <selection pane="topRight" sqref="A1:IV65536"/>
      <selection pane="bottomLeft" sqref="A1:IV65536"/>
      <selection pane="bottomRight" activeCell="C9" sqref="C9:C14"/>
    </sheetView>
  </sheetViews>
  <sheetFormatPr defaultColWidth="11.42578125" defaultRowHeight="15"/>
  <cols>
    <col min="1" max="1" width="4.7109375" style="1" customWidth="1"/>
    <col min="2" max="2" width="11.7109375" style="1" customWidth="1"/>
    <col min="3" max="3" width="43.42578125" style="61" customWidth="1"/>
    <col min="4" max="7" width="12" style="61" customWidth="1"/>
    <col min="8" max="9" width="11.42578125" style="61" customWidth="1"/>
    <col min="10" max="10" width="22.85546875" style="61" customWidth="1"/>
    <col min="11" max="11" width="11.85546875" style="61" customWidth="1"/>
    <col min="12" max="12" width="11.42578125" style="61" customWidth="1"/>
    <col min="13" max="13" width="11.7109375" style="61" customWidth="1"/>
    <col min="14" max="15" width="10.7109375" style="61" customWidth="1"/>
    <col min="16" max="16" width="22.85546875" style="61" customWidth="1"/>
    <col min="17" max="18" width="10.7109375" style="61" customWidth="1"/>
    <col min="19" max="19" width="23.140625" style="61" customWidth="1"/>
    <col min="20" max="20" width="12.42578125" style="61" customWidth="1"/>
    <col min="21" max="21" width="13.85546875" style="61" customWidth="1"/>
    <col min="22" max="22" width="22.85546875" style="61" customWidth="1"/>
    <col min="23" max="24" width="11.7109375" style="61" customWidth="1"/>
    <col min="25" max="25" width="12.28515625" style="61" customWidth="1"/>
    <col min="26" max="26" width="14.85546875" style="61" customWidth="1"/>
    <col min="27" max="27" width="11.28515625" style="61" customWidth="1"/>
    <col min="28" max="28" width="22.85546875" style="61" customWidth="1"/>
    <col min="29" max="31" width="11.7109375" style="61" customWidth="1"/>
    <col min="32" max="32" width="12.28515625" style="61" customWidth="1"/>
    <col min="33" max="33" width="10" style="1" customWidth="1"/>
    <col min="34" max="34" width="22.85546875" style="1" customWidth="1"/>
    <col min="35" max="38" width="11.42578125" style="1" customWidth="1"/>
    <col min="39" max="39" width="11.85546875" style="1" customWidth="1"/>
    <col min="40" max="40" width="21.85546875" style="1" customWidth="1"/>
    <col min="41" max="43" width="11.42578125" style="1" customWidth="1"/>
    <col min="44" max="44" width="18.28515625" style="4" customWidth="1"/>
    <col min="45" max="86" width="11.42578125" style="4"/>
    <col min="87" max="16384" width="11.42578125" style="1"/>
  </cols>
  <sheetData>
    <row r="2" spans="1:86" ht="36" customHeight="1">
      <c r="A2" s="471" t="s">
        <v>2272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3"/>
    </row>
    <row r="3" spans="1:86" s="69" customFormat="1" ht="21" customHeight="1">
      <c r="A3" s="380" t="s">
        <v>0</v>
      </c>
      <c r="B3" s="474" t="s">
        <v>25</v>
      </c>
      <c r="C3" s="351" t="s">
        <v>74</v>
      </c>
      <c r="D3" s="455" t="s">
        <v>68</v>
      </c>
      <c r="E3" s="456"/>
      <c r="F3" s="456"/>
      <c r="G3" s="457"/>
      <c r="H3" s="351" t="s">
        <v>27</v>
      </c>
      <c r="I3" s="351"/>
      <c r="J3" s="351"/>
      <c r="K3" s="351"/>
      <c r="L3" s="351"/>
      <c r="M3" s="351"/>
      <c r="N3" s="351" t="s">
        <v>36</v>
      </c>
      <c r="O3" s="351"/>
      <c r="P3" s="351"/>
      <c r="Q3" s="351"/>
      <c r="R3" s="351"/>
      <c r="S3" s="351"/>
      <c r="T3" s="351" t="s">
        <v>37</v>
      </c>
      <c r="U3" s="351"/>
      <c r="V3" s="351"/>
      <c r="W3" s="351"/>
      <c r="X3" s="351"/>
      <c r="Y3" s="351"/>
      <c r="Z3" s="351" t="s">
        <v>38</v>
      </c>
      <c r="AA3" s="351"/>
      <c r="AB3" s="351"/>
      <c r="AC3" s="351"/>
      <c r="AD3" s="351"/>
      <c r="AE3" s="351"/>
      <c r="AF3" s="351" t="s">
        <v>39</v>
      </c>
      <c r="AG3" s="351"/>
      <c r="AH3" s="351"/>
      <c r="AI3" s="351"/>
      <c r="AJ3" s="351"/>
      <c r="AK3" s="351"/>
      <c r="AL3" s="351" t="s">
        <v>40</v>
      </c>
      <c r="AM3" s="351"/>
      <c r="AN3" s="351"/>
      <c r="AO3" s="351"/>
      <c r="AP3" s="351"/>
      <c r="AQ3" s="351"/>
      <c r="AR3" s="366" t="s">
        <v>50</v>
      </c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</row>
    <row r="4" spans="1:86" s="69" customFormat="1" ht="21" customHeight="1">
      <c r="A4" s="380"/>
      <c r="B4" s="474"/>
      <c r="C4" s="351"/>
      <c r="D4" s="458"/>
      <c r="E4" s="459"/>
      <c r="F4" s="459"/>
      <c r="G4" s="460"/>
      <c r="H4" s="351" t="s">
        <v>28</v>
      </c>
      <c r="I4" s="351"/>
      <c r="J4" s="351" t="s">
        <v>29</v>
      </c>
      <c r="K4" s="351" t="s">
        <v>30</v>
      </c>
      <c r="L4" s="351"/>
      <c r="M4" s="351" t="s">
        <v>4</v>
      </c>
      <c r="N4" s="351" t="s">
        <v>28</v>
      </c>
      <c r="O4" s="351"/>
      <c r="P4" s="351" t="s">
        <v>29</v>
      </c>
      <c r="Q4" s="351" t="s">
        <v>30</v>
      </c>
      <c r="R4" s="351"/>
      <c r="S4" s="351" t="s">
        <v>4</v>
      </c>
      <c r="T4" s="351" t="s">
        <v>28</v>
      </c>
      <c r="U4" s="351"/>
      <c r="V4" s="351" t="s">
        <v>29</v>
      </c>
      <c r="W4" s="351" t="s">
        <v>30</v>
      </c>
      <c r="X4" s="351"/>
      <c r="Y4" s="351" t="s">
        <v>4</v>
      </c>
      <c r="Z4" s="351" t="s">
        <v>28</v>
      </c>
      <c r="AA4" s="351"/>
      <c r="AB4" s="351" t="s">
        <v>29</v>
      </c>
      <c r="AC4" s="351" t="s">
        <v>30</v>
      </c>
      <c r="AD4" s="351"/>
      <c r="AE4" s="351" t="s">
        <v>4</v>
      </c>
      <c r="AF4" s="351" t="s">
        <v>28</v>
      </c>
      <c r="AG4" s="351"/>
      <c r="AH4" s="351" t="s">
        <v>29</v>
      </c>
      <c r="AI4" s="351" t="s">
        <v>30</v>
      </c>
      <c r="AJ4" s="351"/>
      <c r="AK4" s="351" t="s">
        <v>4</v>
      </c>
      <c r="AL4" s="351" t="s">
        <v>28</v>
      </c>
      <c r="AM4" s="351"/>
      <c r="AN4" s="351" t="s">
        <v>29</v>
      </c>
      <c r="AO4" s="351" t="s">
        <v>30</v>
      </c>
      <c r="AP4" s="351"/>
      <c r="AQ4" s="351" t="s">
        <v>4</v>
      </c>
      <c r="AR4" s="366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</row>
    <row r="5" spans="1:86" s="69" customFormat="1" ht="27" customHeight="1">
      <c r="A5" s="380"/>
      <c r="B5" s="474"/>
      <c r="C5" s="351"/>
      <c r="D5" s="379" t="s">
        <v>71</v>
      </c>
      <c r="E5" s="461"/>
      <c r="F5" s="379" t="s">
        <v>47</v>
      </c>
      <c r="G5" s="46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66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</row>
    <row r="6" spans="1:86" s="69" customFormat="1" ht="30">
      <c r="A6" s="380"/>
      <c r="B6" s="474"/>
      <c r="C6" s="351"/>
      <c r="D6" s="309" t="s">
        <v>5</v>
      </c>
      <c r="E6" s="309" t="s">
        <v>6</v>
      </c>
      <c r="F6" s="309" t="s">
        <v>5</v>
      </c>
      <c r="G6" s="309" t="s">
        <v>6</v>
      </c>
      <c r="H6" s="309" t="s">
        <v>33</v>
      </c>
      <c r="I6" s="309" t="s">
        <v>34</v>
      </c>
      <c r="J6" s="351"/>
      <c r="K6" s="309" t="s">
        <v>31</v>
      </c>
      <c r="L6" s="309" t="s">
        <v>32</v>
      </c>
      <c r="M6" s="309" t="s">
        <v>35</v>
      </c>
      <c r="N6" s="151" t="s">
        <v>33</v>
      </c>
      <c r="O6" s="151" t="s">
        <v>34</v>
      </c>
      <c r="P6" s="351"/>
      <c r="Q6" s="151" t="s">
        <v>31</v>
      </c>
      <c r="R6" s="151" t="s">
        <v>32</v>
      </c>
      <c r="S6" s="151" t="s">
        <v>35</v>
      </c>
      <c r="T6" s="151" t="s">
        <v>33</v>
      </c>
      <c r="U6" s="151" t="s">
        <v>34</v>
      </c>
      <c r="V6" s="351"/>
      <c r="W6" s="151" t="s">
        <v>31</v>
      </c>
      <c r="X6" s="151" t="s">
        <v>32</v>
      </c>
      <c r="Y6" s="151" t="s">
        <v>35</v>
      </c>
      <c r="Z6" s="151" t="s">
        <v>33</v>
      </c>
      <c r="AA6" s="151" t="s">
        <v>34</v>
      </c>
      <c r="AB6" s="351"/>
      <c r="AC6" s="151" t="s">
        <v>31</v>
      </c>
      <c r="AD6" s="151" t="s">
        <v>32</v>
      </c>
      <c r="AE6" s="151" t="s">
        <v>35</v>
      </c>
      <c r="AF6" s="151" t="s">
        <v>33</v>
      </c>
      <c r="AG6" s="151" t="s">
        <v>34</v>
      </c>
      <c r="AH6" s="351"/>
      <c r="AI6" s="151" t="s">
        <v>31</v>
      </c>
      <c r="AJ6" s="151" t="s">
        <v>32</v>
      </c>
      <c r="AK6" s="151" t="s">
        <v>35</v>
      </c>
      <c r="AL6" s="151" t="s">
        <v>33</v>
      </c>
      <c r="AM6" s="151" t="s">
        <v>34</v>
      </c>
      <c r="AN6" s="351"/>
      <c r="AO6" s="151" t="s">
        <v>31</v>
      </c>
      <c r="AP6" s="151" t="s">
        <v>32</v>
      </c>
      <c r="AQ6" s="151" t="s">
        <v>35</v>
      </c>
      <c r="AR6" s="112">
        <v>43</v>
      </c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</row>
    <row r="7" spans="1:86" s="69" customFormat="1" ht="21" customHeight="1">
      <c r="A7" s="153">
        <v>1</v>
      </c>
      <c r="B7" s="153">
        <v>2</v>
      </c>
      <c r="C7" s="232">
        <v>3</v>
      </c>
      <c r="D7" s="309">
        <v>4</v>
      </c>
      <c r="E7" s="309">
        <v>5</v>
      </c>
      <c r="F7" s="866">
        <v>6</v>
      </c>
      <c r="G7" s="866">
        <v>7</v>
      </c>
      <c r="H7" s="309">
        <v>8</v>
      </c>
      <c r="I7" s="309">
        <v>9</v>
      </c>
      <c r="J7" s="866">
        <v>10</v>
      </c>
      <c r="K7" s="309">
        <v>11</v>
      </c>
      <c r="L7" s="309">
        <v>12</v>
      </c>
      <c r="M7" s="309">
        <v>13</v>
      </c>
      <c r="N7" s="3">
        <v>14</v>
      </c>
      <c r="O7" s="154">
        <v>15</v>
      </c>
      <c r="P7" s="3">
        <v>16</v>
      </c>
      <c r="Q7" s="151">
        <v>17</v>
      </c>
      <c r="R7" s="3">
        <v>18</v>
      </c>
      <c r="S7" s="154">
        <v>19</v>
      </c>
      <c r="T7" s="3">
        <v>20</v>
      </c>
      <c r="U7" s="154">
        <v>21</v>
      </c>
      <c r="V7" s="151">
        <v>22</v>
      </c>
      <c r="W7" s="3">
        <v>23</v>
      </c>
      <c r="X7" s="3">
        <v>24</v>
      </c>
      <c r="Y7" s="154">
        <v>25</v>
      </c>
      <c r="Z7" s="151">
        <v>26</v>
      </c>
      <c r="AA7" s="3">
        <v>27</v>
      </c>
      <c r="AB7" s="154">
        <v>28</v>
      </c>
      <c r="AC7" s="3">
        <v>29</v>
      </c>
      <c r="AD7" s="151">
        <v>30</v>
      </c>
      <c r="AE7" s="3">
        <v>31</v>
      </c>
      <c r="AF7" s="154">
        <v>32</v>
      </c>
      <c r="AG7" s="3">
        <v>33</v>
      </c>
      <c r="AH7" s="154">
        <v>34</v>
      </c>
      <c r="AI7" s="151">
        <v>35</v>
      </c>
      <c r="AJ7" s="154">
        <v>36</v>
      </c>
      <c r="AK7" s="3">
        <v>37</v>
      </c>
      <c r="AL7" s="154">
        <v>38</v>
      </c>
      <c r="AM7" s="151">
        <v>39</v>
      </c>
      <c r="AN7" s="3">
        <v>40</v>
      </c>
      <c r="AO7" s="154">
        <v>41</v>
      </c>
      <c r="AP7" s="154">
        <v>42</v>
      </c>
      <c r="AQ7" s="154">
        <v>43</v>
      </c>
      <c r="AR7" s="125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</row>
    <row r="8" spans="1:86" ht="21.75" customHeight="1">
      <c r="A8" s="74" t="s">
        <v>23</v>
      </c>
      <c r="B8" s="74"/>
      <c r="C8" s="867"/>
      <c r="D8" s="867"/>
      <c r="E8" s="867"/>
      <c r="F8" s="867"/>
      <c r="G8" s="867"/>
      <c r="H8" s="867"/>
      <c r="I8" s="867"/>
      <c r="J8" s="867"/>
      <c r="K8" s="867"/>
      <c r="L8" s="867"/>
      <c r="M8" s="867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</row>
    <row r="9" spans="1:86" ht="19.5" customHeight="1">
      <c r="A9" s="492">
        <v>1</v>
      </c>
      <c r="B9" s="492">
        <v>333605</v>
      </c>
      <c r="C9" s="495" t="s">
        <v>178</v>
      </c>
      <c r="D9" s="450">
        <v>1.1000000000000001</v>
      </c>
      <c r="E9" s="450">
        <v>13310</v>
      </c>
      <c r="F9" s="450">
        <v>1.1000000000000001</v>
      </c>
      <c r="G9" s="450">
        <v>13310</v>
      </c>
      <c r="H9" s="463"/>
      <c r="I9" s="463"/>
      <c r="J9" s="463"/>
      <c r="K9" s="450"/>
      <c r="L9" s="463"/>
      <c r="M9" s="450"/>
      <c r="N9" s="489" t="s">
        <v>1677</v>
      </c>
      <c r="O9" s="489" t="s">
        <v>1678</v>
      </c>
      <c r="P9" s="372" t="s">
        <v>11</v>
      </c>
      <c r="Q9" s="267">
        <v>0.89</v>
      </c>
      <c r="R9" s="170" t="s">
        <v>5</v>
      </c>
      <c r="S9" s="421">
        <v>11447.211417768205</v>
      </c>
      <c r="T9" s="418"/>
      <c r="U9" s="418"/>
      <c r="V9" s="418"/>
      <c r="W9" s="421"/>
      <c r="X9" s="418"/>
      <c r="Y9" s="421"/>
      <c r="Z9" s="418"/>
      <c r="AA9" s="418"/>
      <c r="AB9" s="418"/>
      <c r="AC9" s="421"/>
      <c r="AD9" s="418"/>
      <c r="AE9" s="421"/>
      <c r="AF9" s="418"/>
      <c r="AG9" s="418"/>
      <c r="AH9" s="418"/>
      <c r="AI9" s="421"/>
      <c r="AJ9" s="418"/>
      <c r="AK9" s="421"/>
      <c r="AL9" s="418"/>
      <c r="AM9" s="418"/>
      <c r="AN9" s="418"/>
      <c r="AO9" s="421"/>
      <c r="AP9" s="418"/>
      <c r="AQ9" s="421"/>
      <c r="AR9" s="418"/>
    </row>
    <row r="10" spans="1:86" ht="19.5" customHeight="1">
      <c r="A10" s="493"/>
      <c r="B10" s="493"/>
      <c r="C10" s="496"/>
      <c r="D10" s="451"/>
      <c r="E10" s="451"/>
      <c r="F10" s="451"/>
      <c r="G10" s="451"/>
      <c r="H10" s="464"/>
      <c r="I10" s="464"/>
      <c r="J10" s="464"/>
      <c r="K10" s="451"/>
      <c r="L10" s="464"/>
      <c r="M10" s="451"/>
      <c r="N10" s="490"/>
      <c r="O10" s="490"/>
      <c r="P10" s="374"/>
      <c r="Q10" s="243">
        <v>10768</v>
      </c>
      <c r="R10" s="112" t="s">
        <v>8</v>
      </c>
      <c r="S10" s="422"/>
      <c r="T10" s="419"/>
      <c r="U10" s="419"/>
      <c r="V10" s="419"/>
      <c r="W10" s="422"/>
      <c r="X10" s="419"/>
      <c r="Y10" s="422"/>
      <c r="Z10" s="419"/>
      <c r="AA10" s="419"/>
      <c r="AB10" s="419"/>
      <c r="AC10" s="422"/>
      <c r="AD10" s="419"/>
      <c r="AE10" s="422"/>
      <c r="AF10" s="419"/>
      <c r="AG10" s="419"/>
      <c r="AH10" s="419"/>
      <c r="AI10" s="422"/>
      <c r="AJ10" s="419"/>
      <c r="AK10" s="422"/>
      <c r="AL10" s="419"/>
      <c r="AM10" s="419"/>
      <c r="AN10" s="419"/>
      <c r="AO10" s="422"/>
      <c r="AP10" s="419"/>
      <c r="AQ10" s="422"/>
      <c r="AR10" s="419"/>
    </row>
    <row r="11" spans="1:86" ht="19.5" customHeight="1">
      <c r="A11" s="493"/>
      <c r="B11" s="493"/>
      <c r="C11" s="496"/>
      <c r="D11" s="451"/>
      <c r="E11" s="451"/>
      <c r="F11" s="451"/>
      <c r="G11" s="451"/>
      <c r="H11" s="464"/>
      <c r="I11" s="464"/>
      <c r="J11" s="464"/>
      <c r="K11" s="451"/>
      <c r="L11" s="464"/>
      <c r="M11" s="451"/>
      <c r="N11" s="490"/>
      <c r="O11" s="490"/>
      <c r="P11" s="372" t="s">
        <v>12</v>
      </c>
      <c r="Q11" s="267">
        <v>497.95</v>
      </c>
      <c r="R11" s="170" t="s">
        <v>8</v>
      </c>
      <c r="S11" s="422"/>
      <c r="T11" s="419"/>
      <c r="U11" s="419"/>
      <c r="V11" s="419"/>
      <c r="W11" s="422"/>
      <c r="X11" s="419"/>
      <c r="Y11" s="422"/>
      <c r="Z11" s="419"/>
      <c r="AA11" s="419"/>
      <c r="AB11" s="419"/>
      <c r="AC11" s="422"/>
      <c r="AD11" s="419"/>
      <c r="AE11" s="422"/>
      <c r="AF11" s="419"/>
      <c r="AG11" s="419"/>
      <c r="AH11" s="419"/>
      <c r="AI11" s="422"/>
      <c r="AJ11" s="419"/>
      <c r="AK11" s="422"/>
      <c r="AL11" s="419"/>
      <c r="AM11" s="419"/>
      <c r="AN11" s="419"/>
      <c r="AO11" s="422"/>
      <c r="AP11" s="419"/>
      <c r="AQ11" s="422"/>
      <c r="AR11" s="419"/>
    </row>
    <row r="12" spans="1:86" ht="19.5" customHeight="1">
      <c r="A12" s="493"/>
      <c r="B12" s="493"/>
      <c r="C12" s="496"/>
      <c r="D12" s="451"/>
      <c r="E12" s="451"/>
      <c r="F12" s="451"/>
      <c r="G12" s="451"/>
      <c r="H12" s="464"/>
      <c r="I12" s="464"/>
      <c r="J12" s="464"/>
      <c r="K12" s="451"/>
      <c r="L12" s="464"/>
      <c r="M12" s="451"/>
      <c r="N12" s="490"/>
      <c r="O12" s="490"/>
      <c r="P12" s="374"/>
      <c r="Q12" s="267">
        <v>0.89</v>
      </c>
      <c r="R12" s="170" t="s">
        <v>5</v>
      </c>
      <c r="S12" s="422"/>
      <c r="T12" s="419"/>
      <c r="U12" s="419"/>
      <c r="V12" s="419"/>
      <c r="W12" s="422"/>
      <c r="X12" s="419"/>
      <c r="Y12" s="422"/>
      <c r="Z12" s="419"/>
      <c r="AA12" s="419"/>
      <c r="AB12" s="419"/>
      <c r="AC12" s="422"/>
      <c r="AD12" s="419"/>
      <c r="AE12" s="422"/>
      <c r="AF12" s="419"/>
      <c r="AG12" s="419"/>
      <c r="AH12" s="419"/>
      <c r="AI12" s="422"/>
      <c r="AJ12" s="419"/>
      <c r="AK12" s="422"/>
      <c r="AL12" s="419"/>
      <c r="AM12" s="419"/>
      <c r="AN12" s="419"/>
      <c r="AO12" s="422"/>
      <c r="AP12" s="419"/>
      <c r="AQ12" s="422"/>
      <c r="AR12" s="419"/>
    </row>
    <row r="13" spans="1:86" ht="19.5" customHeight="1">
      <c r="A13" s="493"/>
      <c r="B13" s="493"/>
      <c r="C13" s="496"/>
      <c r="D13" s="451"/>
      <c r="E13" s="451"/>
      <c r="F13" s="451"/>
      <c r="G13" s="451"/>
      <c r="H13" s="464"/>
      <c r="I13" s="464"/>
      <c r="J13" s="464"/>
      <c r="K13" s="451"/>
      <c r="L13" s="464"/>
      <c r="M13" s="451"/>
      <c r="N13" s="490"/>
      <c r="O13" s="490"/>
      <c r="P13" s="172" t="s">
        <v>17</v>
      </c>
      <c r="Q13" s="267">
        <v>736</v>
      </c>
      <c r="R13" s="170" t="s">
        <v>8</v>
      </c>
      <c r="S13" s="422"/>
      <c r="T13" s="419"/>
      <c r="U13" s="419"/>
      <c r="V13" s="419"/>
      <c r="W13" s="422"/>
      <c r="X13" s="419"/>
      <c r="Y13" s="422"/>
      <c r="Z13" s="419"/>
      <c r="AA13" s="419"/>
      <c r="AB13" s="419"/>
      <c r="AC13" s="422"/>
      <c r="AD13" s="419"/>
      <c r="AE13" s="422"/>
      <c r="AF13" s="419"/>
      <c r="AG13" s="419"/>
      <c r="AH13" s="419"/>
      <c r="AI13" s="422"/>
      <c r="AJ13" s="419"/>
      <c r="AK13" s="422"/>
      <c r="AL13" s="419"/>
      <c r="AM13" s="419"/>
      <c r="AN13" s="419"/>
      <c r="AO13" s="422"/>
      <c r="AP13" s="419"/>
      <c r="AQ13" s="422"/>
      <c r="AR13" s="419"/>
    </row>
    <row r="14" spans="1:86" ht="19.5" customHeight="1">
      <c r="A14" s="493"/>
      <c r="B14" s="494"/>
      <c r="C14" s="496"/>
      <c r="D14" s="497"/>
      <c r="E14" s="451"/>
      <c r="F14" s="497"/>
      <c r="G14" s="451"/>
      <c r="H14" s="464"/>
      <c r="I14" s="464"/>
      <c r="J14" s="464"/>
      <c r="K14" s="451"/>
      <c r="L14" s="464"/>
      <c r="M14" s="451"/>
      <c r="N14" s="491"/>
      <c r="O14" s="491"/>
      <c r="P14" s="172" t="s">
        <v>105</v>
      </c>
      <c r="Q14" s="243">
        <v>10768</v>
      </c>
      <c r="R14" s="112" t="s">
        <v>8</v>
      </c>
      <c r="S14" s="423"/>
      <c r="T14" s="420"/>
      <c r="U14" s="420"/>
      <c r="V14" s="420"/>
      <c r="W14" s="423"/>
      <c r="X14" s="420"/>
      <c r="Y14" s="423"/>
      <c r="Z14" s="420"/>
      <c r="AA14" s="420"/>
      <c r="AB14" s="420"/>
      <c r="AC14" s="423"/>
      <c r="AD14" s="420"/>
      <c r="AE14" s="423"/>
      <c r="AF14" s="420"/>
      <c r="AG14" s="420"/>
      <c r="AH14" s="420"/>
      <c r="AI14" s="423"/>
      <c r="AJ14" s="420"/>
      <c r="AK14" s="423"/>
      <c r="AL14" s="420"/>
      <c r="AM14" s="420"/>
      <c r="AN14" s="420"/>
      <c r="AO14" s="423"/>
      <c r="AP14" s="420"/>
      <c r="AQ14" s="423"/>
      <c r="AR14" s="420"/>
    </row>
    <row r="15" spans="1:86">
      <c r="A15" s="484">
        <v>2</v>
      </c>
      <c r="B15" s="463">
        <v>333606</v>
      </c>
      <c r="C15" s="487" t="s">
        <v>179</v>
      </c>
      <c r="D15" s="411">
        <v>2.6</v>
      </c>
      <c r="E15" s="411">
        <v>20800</v>
      </c>
      <c r="F15" s="411">
        <v>2.6</v>
      </c>
      <c r="G15" s="411">
        <v>20800</v>
      </c>
      <c r="H15" s="522"/>
      <c r="I15" s="522"/>
      <c r="J15" s="522"/>
      <c r="K15" s="411"/>
      <c r="L15" s="522"/>
      <c r="M15" s="411"/>
      <c r="N15" s="443"/>
      <c r="O15" s="443"/>
      <c r="P15" s="443"/>
      <c r="Q15" s="448"/>
      <c r="R15" s="443"/>
      <c r="S15" s="448"/>
      <c r="T15" s="443"/>
      <c r="U15" s="443"/>
      <c r="V15" s="443"/>
      <c r="W15" s="448"/>
      <c r="X15" s="443"/>
      <c r="Y15" s="448"/>
      <c r="Z15" s="443" t="s">
        <v>1679</v>
      </c>
      <c r="AA15" s="443" t="s">
        <v>1680</v>
      </c>
      <c r="AB15" s="443" t="s">
        <v>42</v>
      </c>
      <c r="AC15" s="267">
        <v>0.8</v>
      </c>
      <c r="AD15" s="170" t="s">
        <v>5</v>
      </c>
      <c r="AE15" s="448">
        <v>33931.216</v>
      </c>
      <c r="AF15" s="443"/>
      <c r="AG15" s="443"/>
      <c r="AH15" s="443"/>
      <c r="AI15" s="448"/>
      <c r="AJ15" s="443"/>
      <c r="AK15" s="448"/>
      <c r="AL15" s="443"/>
      <c r="AM15" s="443"/>
      <c r="AN15" s="443"/>
      <c r="AO15" s="448"/>
      <c r="AP15" s="443"/>
      <c r="AQ15" s="448"/>
      <c r="AR15" s="443"/>
    </row>
    <row r="16" spans="1:86">
      <c r="A16" s="485"/>
      <c r="B16" s="486"/>
      <c r="C16" s="488"/>
      <c r="D16" s="515"/>
      <c r="E16" s="515"/>
      <c r="F16" s="515"/>
      <c r="G16" s="515"/>
      <c r="H16" s="524"/>
      <c r="I16" s="524"/>
      <c r="J16" s="524"/>
      <c r="K16" s="515"/>
      <c r="L16" s="524"/>
      <c r="M16" s="515"/>
      <c r="N16" s="445"/>
      <c r="O16" s="445"/>
      <c r="P16" s="445"/>
      <c r="Q16" s="449"/>
      <c r="R16" s="445"/>
      <c r="S16" s="449"/>
      <c r="T16" s="445"/>
      <c r="U16" s="445"/>
      <c r="V16" s="445"/>
      <c r="W16" s="449"/>
      <c r="X16" s="445"/>
      <c r="Y16" s="449"/>
      <c r="Z16" s="445"/>
      <c r="AA16" s="445"/>
      <c r="AB16" s="445"/>
      <c r="AC16" s="267">
        <v>6400</v>
      </c>
      <c r="AD16" s="170" t="s">
        <v>8</v>
      </c>
      <c r="AE16" s="449"/>
      <c r="AF16" s="445"/>
      <c r="AG16" s="445"/>
      <c r="AH16" s="445"/>
      <c r="AI16" s="449"/>
      <c r="AJ16" s="445"/>
      <c r="AK16" s="449"/>
      <c r="AL16" s="445"/>
      <c r="AM16" s="445"/>
      <c r="AN16" s="445"/>
      <c r="AO16" s="449"/>
      <c r="AP16" s="445"/>
      <c r="AQ16" s="449"/>
      <c r="AR16" s="445"/>
    </row>
    <row r="17" spans="1:86" ht="15" customHeight="1">
      <c r="A17" s="468">
        <v>3</v>
      </c>
      <c r="B17" s="440">
        <v>333626</v>
      </c>
      <c r="C17" s="498" t="s">
        <v>180</v>
      </c>
      <c r="D17" s="501">
        <v>0.4</v>
      </c>
      <c r="E17" s="501">
        <v>2600</v>
      </c>
      <c r="F17" s="501">
        <v>0.4</v>
      </c>
      <c r="G17" s="501">
        <v>2600</v>
      </c>
      <c r="H17" s="440" t="s">
        <v>1681</v>
      </c>
      <c r="I17" s="440" t="s">
        <v>1682</v>
      </c>
      <c r="J17" s="440" t="s">
        <v>11</v>
      </c>
      <c r="K17" s="320">
        <v>0.4</v>
      </c>
      <c r="L17" s="321" t="s">
        <v>5</v>
      </c>
      <c r="M17" s="387">
        <v>4070.7750000000001</v>
      </c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</row>
    <row r="18" spans="1:86">
      <c r="A18" s="469"/>
      <c r="B18" s="441"/>
      <c r="C18" s="499"/>
      <c r="D18" s="502"/>
      <c r="E18" s="502"/>
      <c r="F18" s="502"/>
      <c r="G18" s="502"/>
      <c r="H18" s="441"/>
      <c r="I18" s="441"/>
      <c r="J18" s="442"/>
      <c r="K18" s="320">
        <v>2600</v>
      </c>
      <c r="L18" s="321" t="s">
        <v>8</v>
      </c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</row>
    <row r="19" spans="1:86">
      <c r="A19" s="469"/>
      <c r="B19" s="441"/>
      <c r="C19" s="499"/>
      <c r="D19" s="502"/>
      <c r="E19" s="502"/>
      <c r="F19" s="502"/>
      <c r="G19" s="502"/>
      <c r="H19" s="441"/>
      <c r="I19" s="441"/>
      <c r="J19" s="440" t="s">
        <v>12</v>
      </c>
      <c r="K19" s="320">
        <v>35.58</v>
      </c>
      <c r="L19" s="321" t="s">
        <v>8</v>
      </c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</row>
    <row r="20" spans="1:86">
      <c r="A20" s="469"/>
      <c r="B20" s="441"/>
      <c r="C20" s="499"/>
      <c r="D20" s="502"/>
      <c r="E20" s="502"/>
      <c r="F20" s="502"/>
      <c r="G20" s="502"/>
      <c r="H20" s="441"/>
      <c r="I20" s="441"/>
      <c r="J20" s="442"/>
      <c r="K20" s="320">
        <v>0.215</v>
      </c>
      <c r="L20" s="321" t="s">
        <v>5</v>
      </c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</row>
    <row r="21" spans="1:86" ht="18.75" customHeight="1">
      <c r="A21" s="469"/>
      <c r="B21" s="441"/>
      <c r="C21" s="499"/>
      <c r="D21" s="502"/>
      <c r="E21" s="502"/>
      <c r="F21" s="502"/>
      <c r="G21" s="502"/>
      <c r="H21" s="441"/>
      <c r="I21" s="441"/>
      <c r="J21" s="319" t="s">
        <v>17</v>
      </c>
      <c r="K21" s="320">
        <v>78</v>
      </c>
      <c r="L21" s="321" t="s">
        <v>8</v>
      </c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</row>
    <row r="22" spans="1:86" ht="32.25" customHeight="1">
      <c r="A22" s="469"/>
      <c r="B22" s="441"/>
      <c r="C22" s="499"/>
      <c r="D22" s="502"/>
      <c r="E22" s="502"/>
      <c r="F22" s="502"/>
      <c r="G22" s="502"/>
      <c r="H22" s="441"/>
      <c r="I22" s="441"/>
      <c r="J22" s="318" t="s">
        <v>44</v>
      </c>
      <c r="K22" s="323">
        <v>15</v>
      </c>
      <c r="L22" s="322" t="s">
        <v>14</v>
      </c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</row>
    <row r="23" spans="1:86">
      <c r="A23" s="470"/>
      <c r="B23" s="442"/>
      <c r="C23" s="500"/>
      <c r="D23" s="503"/>
      <c r="E23" s="503"/>
      <c r="F23" s="503"/>
      <c r="G23" s="503"/>
      <c r="H23" s="442"/>
      <c r="I23" s="442"/>
      <c r="J23" s="232" t="s">
        <v>105</v>
      </c>
      <c r="K23" s="320">
        <f>K18</f>
        <v>2600</v>
      </c>
      <c r="L23" s="321" t="s">
        <v>8</v>
      </c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</row>
    <row r="24" spans="1:86" ht="15" customHeight="1">
      <c r="A24" s="468">
        <v>4</v>
      </c>
      <c r="B24" s="440">
        <v>335348</v>
      </c>
      <c r="C24" s="498" t="s">
        <v>181</v>
      </c>
      <c r="D24" s="501">
        <v>0.5</v>
      </c>
      <c r="E24" s="501">
        <v>2350</v>
      </c>
      <c r="F24" s="501">
        <v>0.5</v>
      </c>
      <c r="G24" s="501">
        <v>2350</v>
      </c>
      <c r="H24" s="440"/>
      <c r="I24" s="440"/>
      <c r="J24" s="440"/>
      <c r="K24" s="501"/>
      <c r="L24" s="440"/>
      <c r="M24" s="501"/>
      <c r="N24" s="440" t="s">
        <v>1683</v>
      </c>
      <c r="O24" s="440" t="s">
        <v>1684</v>
      </c>
      <c r="P24" s="372" t="s">
        <v>11</v>
      </c>
      <c r="Q24" s="267">
        <v>0.28499999999999998</v>
      </c>
      <c r="R24" s="170" t="s">
        <v>5</v>
      </c>
      <c r="S24" s="421">
        <v>2585.3363413502948</v>
      </c>
      <c r="T24" s="418"/>
      <c r="U24" s="418"/>
      <c r="V24" s="418"/>
      <c r="W24" s="421"/>
      <c r="X24" s="418"/>
      <c r="Y24" s="421"/>
      <c r="Z24" s="418"/>
      <c r="AA24" s="418"/>
      <c r="AB24" s="418"/>
      <c r="AC24" s="421"/>
      <c r="AD24" s="418"/>
      <c r="AE24" s="421"/>
      <c r="AF24" s="418"/>
      <c r="AG24" s="418"/>
      <c r="AH24" s="418"/>
      <c r="AI24" s="421"/>
      <c r="AJ24" s="418"/>
      <c r="AK24" s="421"/>
      <c r="AL24" s="418"/>
      <c r="AM24" s="418"/>
      <c r="AN24" s="418"/>
      <c r="AO24" s="421"/>
      <c r="AP24" s="418"/>
      <c r="AQ24" s="421"/>
      <c r="AR24" s="418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</row>
    <row r="25" spans="1:86">
      <c r="A25" s="469"/>
      <c r="B25" s="441"/>
      <c r="C25" s="499"/>
      <c r="D25" s="502"/>
      <c r="E25" s="502"/>
      <c r="F25" s="502"/>
      <c r="G25" s="502"/>
      <c r="H25" s="441"/>
      <c r="I25" s="441"/>
      <c r="J25" s="441"/>
      <c r="K25" s="502"/>
      <c r="L25" s="441"/>
      <c r="M25" s="502"/>
      <c r="N25" s="441"/>
      <c r="O25" s="441"/>
      <c r="P25" s="374"/>
      <c r="Q25" s="243">
        <v>14339.5</v>
      </c>
      <c r="R25" s="112" t="s">
        <v>8</v>
      </c>
      <c r="S25" s="422"/>
      <c r="T25" s="419"/>
      <c r="U25" s="419"/>
      <c r="V25" s="419"/>
      <c r="W25" s="422"/>
      <c r="X25" s="419"/>
      <c r="Y25" s="422"/>
      <c r="Z25" s="419"/>
      <c r="AA25" s="419"/>
      <c r="AB25" s="419"/>
      <c r="AC25" s="422"/>
      <c r="AD25" s="419"/>
      <c r="AE25" s="422"/>
      <c r="AF25" s="419"/>
      <c r="AG25" s="419"/>
      <c r="AH25" s="419"/>
      <c r="AI25" s="422"/>
      <c r="AJ25" s="419"/>
      <c r="AK25" s="422"/>
      <c r="AL25" s="419"/>
      <c r="AM25" s="419"/>
      <c r="AN25" s="419"/>
      <c r="AO25" s="422"/>
      <c r="AP25" s="419"/>
      <c r="AQ25" s="422"/>
      <c r="AR25" s="419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</row>
    <row r="26" spans="1:86">
      <c r="A26" s="470"/>
      <c r="B26" s="442"/>
      <c r="C26" s="500"/>
      <c r="D26" s="503"/>
      <c r="E26" s="503"/>
      <c r="F26" s="503"/>
      <c r="G26" s="503"/>
      <c r="H26" s="442"/>
      <c r="I26" s="442"/>
      <c r="J26" s="442"/>
      <c r="K26" s="503"/>
      <c r="L26" s="442"/>
      <c r="M26" s="503"/>
      <c r="N26" s="442"/>
      <c r="O26" s="442"/>
      <c r="P26" s="173" t="s">
        <v>105</v>
      </c>
      <c r="Q26" s="243">
        <f>Q25</f>
        <v>14339.5</v>
      </c>
      <c r="R26" s="112" t="s">
        <v>8</v>
      </c>
      <c r="S26" s="423"/>
      <c r="T26" s="420"/>
      <c r="U26" s="420"/>
      <c r="V26" s="420"/>
      <c r="W26" s="423"/>
      <c r="X26" s="420"/>
      <c r="Y26" s="423"/>
      <c r="Z26" s="420"/>
      <c r="AA26" s="420"/>
      <c r="AB26" s="420"/>
      <c r="AC26" s="423"/>
      <c r="AD26" s="420"/>
      <c r="AE26" s="423"/>
      <c r="AF26" s="420"/>
      <c r="AG26" s="420"/>
      <c r="AH26" s="420"/>
      <c r="AI26" s="423"/>
      <c r="AJ26" s="420"/>
      <c r="AK26" s="423"/>
      <c r="AL26" s="420"/>
      <c r="AM26" s="420"/>
      <c r="AN26" s="420"/>
      <c r="AO26" s="423"/>
      <c r="AP26" s="420"/>
      <c r="AQ26" s="423"/>
      <c r="AR26" s="420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</row>
    <row r="27" spans="1:86" ht="15" customHeight="1">
      <c r="A27" s="468">
        <v>5</v>
      </c>
      <c r="B27" s="440">
        <v>335544</v>
      </c>
      <c r="C27" s="498" t="s">
        <v>182</v>
      </c>
      <c r="D27" s="501">
        <v>0.3</v>
      </c>
      <c r="E27" s="501">
        <v>1641</v>
      </c>
      <c r="F27" s="501">
        <v>0.3</v>
      </c>
      <c r="G27" s="501">
        <v>1641</v>
      </c>
      <c r="H27" s="522" t="s">
        <v>1685</v>
      </c>
      <c r="I27" s="522" t="s">
        <v>1686</v>
      </c>
      <c r="J27" s="522" t="s">
        <v>11</v>
      </c>
      <c r="K27" s="320">
        <v>0.221</v>
      </c>
      <c r="L27" s="321" t="s">
        <v>5</v>
      </c>
      <c r="M27" s="387">
        <v>2031.194</v>
      </c>
      <c r="N27" s="416"/>
      <c r="O27" s="416"/>
      <c r="P27" s="416"/>
      <c r="Q27" s="476"/>
      <c r="R27" s="416"/>
      <c r="S27" s="476"/>
      <c r="T27" s="416"/>
      <c r="U27" s="416"/>
      <c r="V27" s="416"/>
      <c r="W27" s="476"/>
      <c r="X27" s="416"/>
      <c r="Y27" s="476"/>
      <c r="Z27" s="416"/>
      <c r="AA27" s="416"/>
      <c r="AB27" s="416"/>
      <c r="AC27" s="476"/>
      <c r="AD27" s="416"/>
      <c r="AE27" s="476"/>
      <c r="AF27" s="416"/>
      <c r="AG27" s="416"/>
      <c r="AH27" s="416"/>
      <c r="AI27" s="476"/>
      <c r="AJ27" s="416"/>
      <c r="AK27" s="476"/>
      <c r="AL27" s="416"/>
      <c r="AM27" s="416"/>
      <c r="AN27" s="416"/>
      <c r="AO27" s="476"/>
      <c r="AP27" s="416"/>
      <c r="AQ27" s="476"/>
      <c r="AR27" s="416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</row>
    <row r="28" spans="1:86" ht="15" customHeight="1">
      <c r="A28" s="469"/>
      <c r="B28" s="441"/>
      <c r="C28" s="499"/>
      <c r="D28" s="502"/>
      <c r="E28" s="502"/>
      <c r="F28" s="502"/>
      <c r="G28" s="502"/>
      <c r="H28" s="523"/>
      <c r="I28" s="523"/>
      <c r="J28" s="524"/>
      <c r="K28" s="320">
        <v>1061</v>
      </c>
      <c r="L28" s="321" t="s">
        <v>8</v>
      </c>
      <c r="M28" s="388"/>
      <c r="N28" s="475"/>
      <c r="O28" s="475"/>
      <c r="P28" s="475"/>
      <c r="Q28" s="477"/>
      <c r="R28" s="475"/>
      <c r="S28" s="477"/>
      <c r="T28" s="475"/>
      <c r="U28" s="475"/>
      <c r="V28" s="475"/>
      <c r="W28" s="477"/>
      <c r="X28" s="475"/>
      <c r="Y28" s="477"/>
      <c r="Z28" s="475"/>
      <c r="AA28" s="475"/>
      <c r="AB28" s="475"/>
      <c r="AC28" s="477"/>
      <c r="AD28" s="475"/>
      <c r="AE28" s="477"/>
      <c r="AF28" s="475"/>
      <c r="AG28" s="475"/>
      <c r="AH28" s="475"/>
      <c r="AI28" s="477"/>
      <c r="AJ28" s="475"/>
      <c r="AK28" s="477"/>
      <c r="AL28" s="475"/>
      <c r="AM28" s="475"/>
      <c r="AN28" s="475"/>
      <c r="AO28" s="477"/>
      <c r="AP28" s="475"/>
      <c r="AQ28" s="477"/>
      <c r="AR28" s="475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</row>
    <row r="29" spans="1:86" ht="15" customHeight="1">
      <c r="A29" s="469"/>
      <c r="B29" s="441"/>
      <c r="C29" s="499"/>
      <c r="D29" s="502"/>
      <c r="E29" s="502"/>
      <c r="F29" s="502"/>
      <c r="G29" s="502"/>
      <c r="H29" s="524"/>
      <c r="I29" s="524"/>
      <c r="J29" s="232" t="s">
        <v>105</v>
      </c>
      <c r="K29" s="320">
        <f>K28</f>
        <v>1061</v>
      </c>
      <c r="L29" s="321" t="s">
        <v>8</v>
      </c>
      <c r="M29" s="388"/>
      <c r="N29" s="475"/>
      <c r="O29" s="475"/>
      <c r="P29" s="475"/>
      <c r="Q29" s="477"/>
      <c r="R29" s="475"/>
      <c r="S29" s="477"/>
      <c r="T29" s="475"/>
      <c r="U29" s="475"/>
      <c r="V29" s="475"/>
      <c r="W29" s="477"/>
      <c r="X29" s="475"/>
      <c r="Y29" s="477"/>
      <c r="Z29" s="475"/>
      <c r="AA29" s="475"/>
      <c r="AB29" s="475"/>
      <c r="AC29" s="477"/>
      <c r="AD29" s="475"/>
      <c r="AE29" s="477"/>
      <c r="AF29" s="475"/>
      <c r="AG29" s="475"/>
      <c r="AH29" s="475"/>
      <c r="AI29" s="477"/>
      <c r="AJ29" s="475"/>
      <c r="AK29" s="477"/>
      <c r="AL29" s="475"/>
      <c r="AM29" s="475"/>
      <c r="AN29" s="475"/>
      <c r="AO29" s="477"/>
      <c r="AP29" s="475"/>
      <c r="AQ29" s="477"/>
      <c r="AR29" s="475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</row>
    <row r="30" spans="1:86" ht="15" customHeight="1">
      <c r="A30" s="469"/>
      <c r="B30" s="441"/>
      <c r="C30" s="499"/>
      <c r="D30" s="502"/>
      <c r="E30" s="502"/>
      <c r="F30" s="502"/>
      <c r="G30" s="502"/>
      <c r="H30" s="522" t="s">
        <v>1687</v>
      </c>
      <c r="I30" s="522" t="s">
        <v>1688</v>
      </c>
      <c r="J30" s="522" t="s">
        <v>11</v>
      </c>
      <c r="K30" s="320">
        <v>3.6999999999999998E-2</v>
      </c>
      <c r="L30" s="321" t="s">
        <v>5</v>
      </c>
      <c r="M30" s="388"/>
      <c r="N30" s="475"/>
      <c r="O30" s="475"/>
      <c r="P30" s="475"/>
      <c r="Q30" s="477"/>
      <c r="R30" s="475"/>
      <c r="S30" s="477"/>
      <c r="T30" s="475"/>
      <c r="U30" s="475"/>
      <c r="V30" s="475"/>
      <c r="W30" s="477"/>
      <c r="X30" s="475"/>
      <c r="Y30" s="477"/>
      <c r="Z30" s="475"/>
      <c r="AA30" s="475"/>
      <c r="AB30" s="475"/>
      <c r="AC30" s="477"/>
      <c r="AD30" s="475"/>
      <c r="AE30" s="477"/>
      <c r="AF30" s="475"/>
      <c r="AG30" s="475"/>
      <c r="AH30" s="475"/>
      <c r="AI30" s="477"/>
      <c r="AJ30" s="475"/>
      <c r="AK30" s="477"/>
      <c r="AL30" s="475"/>
      <c r="AM30" s="475"/>
      <c r="AN30" s="475"/>
      <c r="AO30" s="477"/>
      <c r="AP30" s="475"/>
      <c r="AQ30" s="477"/>
      <c r="AR30" s="475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</row>
    <row r="31" spans="1:86" ht="15" customHeight="1">
      <c r="A31" s="469"/>
      <c r="B31" s="441"/>
      <c r="C31" s="499"/>
      <c r="D31" s="502"/>
      <c r="E31" s="502"/>
      <c r="F31" s="502"/>
      <c r="G31" s="502"/>
      <c r="H31" s="523"/>
      <c r="I31" s="523"/>
      <c r="J31" s="524"/>
      <c r="K31" s="320">
        <v>177</v>
      </c>
      <c r="L31" s="321" t="s">
        <v>8</v>
      </c>
      <c r="M31" s="388"/>
      <c r="N31" s="475"/>
      <c r="O31" s="475"/>
      <c r="P31" s="475"/>
      <c r="Q31" s="477"/>
      <c r="R31" s="475"/>
      <c r="S31" s="477"/>
      <c r="T31" s="475"/>
      <c r="U31" s="475"/>
      <c r="V31" s="475"/>
      <c r="W31" s="477"/>
      <c r="X31" s="475"/>
      <c r="Y31" s="477"/>
      <c r="Z31" s="475"/>
      <c r="AA31" s="475"/>
      <c r="AB31" s="475"/>
      <c r="AC31" s="477"/>
      <c r="AD31" s="475"/>
      <c r="AE31" s="477"/>
      <c r="AF31" s="475"/>
      <c r="AG31" s="475"/>
      <c r="AH31" s="475"/>
      <c r="AI31" s="477"/>
      <c r="AJ31" s="475"/>
      <c r="AK31" s="477"/>
      <c r="AL31" s="475"/>
      <c r="AM31" s="475"/>
      <c r="AN31" s="475"/>
      <c r="AO31" s="477"/>
      <c r="AP31" s="475"/>
      <c r="AQ31" s="477"/>
      <c r="AR31" s="475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</row>
    <row r="32" spans="1:86" ht="15" customHeight="1">
      <c r="A32" s="469"/>
      <c r="B32" s="441"/>
      <c r="C32" s="499"/>
      <c r="D32" s="502"/>
      <c r="E32" s="502"/>
      <c r="F32" s="502"/>
      <c r="G32" s="502"/>
      <c r="H32" s="524"/>
      <c r="I32" s="524"/>
      <c r="J32" s="232" t="s">
        <v>105</v>
      </c>
      <c r="K32" s="320">
        <f>K31</f>
        <v>177</v>
      </c>
      <c r="L32" s="321" t="s">
        <v>8</v>
      </c>
      <c r="M32" s="388"/>
      <c r="N32" s="475"/>
      <c r="O32" s="475"/>
      <c r="P32" s="475"/>
      <c r="Q32" s="477"/>
      <c r="R32" s="475"/>
      <c r="S32" s="477"/>
      <c r="T32" s="475"/>
      <c r="U32" s="475"/>
      <c r="V32" s="475"/>
      <c r="W32" s="477"/>
      <c r="X32" s="475"/>
      <c r="Y32" s="477"/>
      <c r="Z32" s="475"/>
      <c r="AA32" s="475"/>
      <c r="AB32" s="475"/>
      <c r="AC32" s="477"/>
      <c r="AD32" s="475"/>
      <c r="AE32" s="477"/>
      <c r="AF32" s="475"/>
      <c r="AG32" s="475"/>
      <c r="AH32" s="475"/>
      <c r="AI32" s="477"/>
      <c r="AJ32" s="475"/>
      <c r="AK32" s="477"/>
      <c r="AL32" s="475"/>
      <c r="AM32" s="475"/>
      <c r="AN32" s="475"/>
      <c r="AO32" s="477"/>
      <c r="AP32" s="475"/>
      <c r="AQ32" s="477"/>
      <c r="AR32" s="475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</row>
    <row r="33" spans="1:86" ht="15" customHeight="1">
      <c r="A33" s="469"/>
      <c r="B33" s="441"/>
      <c r="C33" s="499"/>
      <c r="D33" s="502"/>
      <c r="E33" s="502"/>
      <c r="F33" s="502"/>
      <c r="G33" s="502"/>
      <c r="H33" s="522" t="s">
        <v>1689</v>
      </c>
      <c r="I33" s="522" t="s">
        <v>1690</v>
      </c>
      <c r="J33" s="522" t="s">
        <v>11</v>
      </c>
      <c r="K33" s="320">
        <v>8.4000000000000005E-2</v>
      </c>
      <c r="L33" s="321" t="s">
        <v>5</v>
      </c>
      <c r="M33" s="388"/>
      <c r="N33" s="475"/>
      <c r="O33" s="475"/>
      <c r="P33" s="475"/>
      <c r="Q33" s="477"/>
      <c r="R33" s="475"/>
      <c r="S33" s="477"/>
      <c r="T33" s="475"/>
      <c r="U33" s="475"/>
      <c r="V33" s="475"/>
      <c r="W33" s="477"/>
      <c r="X33" s="475"/>
      <c r="Y33" s="477"/>
      <c r="Z33" s="475"/>
      <c r="AA33" s="475"/>
      <c r="AB33" s="475"/>
      <c r="AC33" s="477"/>
      <c r="AD33" s="475"/>
      <c r="AE33" s="477"/>
      <c r="AF33" s="475"/>
      <c r="AG33" s="475"/>
      <c r="AH33" s="475"/>
      <c r="AI33" s="477"/>
      <c r="AJ33" s="475"/>
      <c r="AK33" s="477"/>
      <c r="AL33" s="475"/>
      <c r="AM33" s="475"/>
      <c r="AN33" s="475"/>
      <c r="AO33" s="477"/>
      <c r="AP33" s="475"/>
      <c r="AQ33" s="477"/>
      <c r="AR33" s="475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</row>
    <row r="34" spans="1:86" ht="15" customHeight="1">
      <c r="A34" s="469"/>
      <c r="B34" s="441"/>
      <c r="C34" s="499"/>
      <c r="D34" s="502"/>
      <c r="E34" s="502"/>
      <c r="F34" s="502"/>
      <c r="G34" s="502"/>
      <c r="H34" s="523"/>
      <c r="I34" s="523"/>
      <c r="J34" s="524"/>
      <c r="K34" s="320">
        <v>403</v>
      </c>
      <c r="L34" s="321" t="s">
        <v>8</v>
      </c>
      <c r="M34" s="388"/>
      <c r="N34" s="475"/>
      <c r="O34" s="475"/>
      <c r="P34" s="475"/>
      <c r="Q34" s="477"/>
      <c r="R34" s="475"/>
      <c r="S34" s="477"/>
      <c r="T34" s="475"/>
      <c r="U34" s="475"/>
      <c r="V34" s="475"/>
      <c r="W34" s="477"/>
      <c r="X34" s="475"/>
      <c r="Y34" s="477"/>
      <c r="Z34" s="475"/>
      <c r="AA34" s="475"/>
      <c r="AB34" s="475"/>
      <c r="AC34" s="477"/>
      <c r="AD34" s="475"/>
      <c r="AE34" s="477"/>
      <c r="AF34" s="475"/>
      <c r="AG34" s="475"/>
      <c r="AH34" s="475"/>
      <c r="AI34" s="477"/>
      <c r="AJ34" s="475"/>
      <c r="AK34" s="477"/>
      <c r="AL34" s="475"/>
      <c r="AM34" s="475"/>
      <c r="AN34" s="475"/>
      <c r="AO34" s="477"/>
      <c r="AP34" s="475"/>
      <c r="AQ34" s="477"/>
      <c r="AR34" s="475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</row>
    <row r="35" spans="1:86" ht="15" customHeight="1">
      <c r="A35" s="470"/>
      <c r="B35" s="442"/>
      <c r="C35" s="500"/>
      <c r="D35" s="503"/>
      <c r="E35" s="503"/>
      <c r="F35" s="503"/>
      <c r="G35" s="503"/>
      <c r="H35" s="524"/>
      <c r="I35" s="524"/>
      <c r="J35" s="232" t="s">
        <v>105</v>
      </c>
      <c r="K35" s="320">
        <f>K34</f>
        <v>403</v>
      </c>
      <c r="L35" s="321" t="s">
        <v>8</v>
      </c>
      <c r="M35" s="389"/>
      <c r="N35" s="417"/>
      <c r="O35" s="417"/>
      <c r="P35" s="417"/>
      <c r="Q35" s="478"/>
      <c r="R35" s="417"/>
      <c r="S35" s="478"/>
      <c r="T35" s="417"/>
      <c r="U35" s="417"/>
      <c r="V35" s="417"/>
      <c r="W35" s="478"/>
      <c r="X35" s="417"/>
      <c r="Y35" s="478"/>
      <c r="Z35" s="417"/>
      <c r="AA35" s="417"/>
      <c r="AB35" s="417"/>
      <c r="AC35" s="478"/>
      <c r="AD35" s="417"/>
      <c r="AE35" s="478"/>
      <c r="AF35" s="417"/>
      <c r="AG35" s="417"/>
      <c r="AH35" s="417"/>
      <c r="AI35" s="478"/>
      <c r="AJ35" s="417"/>
      <c r="AK35" s="478"/>
      <c r="AL35" s="417"/>
      <c r="AM35" s="417"/>
      <c r="AN35" s="417"/>
      <c r="AO35" s="478"/>
      <c r="AP35" s="417"/>
      <c r="AQ35" s="478"/>
      <c r="AR35" s="417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</row>
    <row r="36" spans="1:86" ht="18" customHeight="1">
      <c r="A36" s="512">
        <v>6</v>
      </c>
      <c r="B36" s="509" t="s">
        <v>183</v>
      </c>
      <c r="C36" s="487" t="s">
        <v>184</v>
      </c>
      <c r="D36" s="411">
        <v>0.2</v>
      </c>
      <c r="E36" s="411">
        <v>1200</v>
      </c>
      <c r="F36" s="411">
        <v>0.2</v>
      </c>
      <c r="G36" s="411">
        <v>1200</v>
      </c>
      <c r="H36" s="509"/>
      <c r="I36" s="509"/>
      <c r="J36" s="509"/>
      <c r="K36" s="411"/>
      <c r="L36" s="509"/>
      <c r="M36" s="411"/>
      <c r="N36" s="509" t="s">
        <v>1691</v>
      </c>
      <c r="O36" s="509" t="s">
        <v>1692</v>
      </c>
      <c r="P36" s="509" t="s">
        <v>11</v>
      </c>
      <c r="Q36" s="267">
        <v>0.06</v>
      </c>
      <c r="R36" s="170" t="s">
        <v>5</v>
      </c>
      <c r="S36" s="421">
        <v>775.60090240508839</v>
      </c>
      <c r="T36" s="418"/>
      <c r="U36" s="418"/>
      <c r="V36" s="418"/>
      <c r="W36" s="421"/>
      <c r="X36" s="418"/>
      <c r="Y36" s="421"/>
      <c r="Z36" s="418"/>
      <c r="AA36" s="418"/>
      <c r="AB36" s="418"/>
      <c r="AC36" s="421"/>
      <c r="AD36" s="418"/>
      <c r="AE36" s="421"/>
      <c r="AF36" s="418"/>
      <c r="AG36" s="418"/>
      <c r="AH36" s="418"/>
      <c r="AI36" s="421"/>
      <c r="AJ36" s="418"/>
      <c r="AK36" s="421"/>
      <c r="AL36" s="418"/>
      <c r="AM36" s="418"/>
      <c r="AN36" s="418"/>
      <c r="AO36" s="421"/>
      <c r="AP36" s="418"/>
      <c r="AQ36" s="421"/>
      <c r="AR36" s="418"/>
    </row>
    <row r="37" spans="1:86" ht="18" customHeight="1">
      <c r="A37" s="513"/>
      <c r="B37" s="510"/>
      <c r="C37" s="508"/>
      <c r="D37" s="412"/>
      <c r="E37" s="412"/>
      <c r="F37" s="412"/>
      <c r="G37" s="412"/>
      <c r="H37" s="510"/>
      <c r="I37" s="510"/>
      <c r="J37" s="510"/>
      <c r="K37" s="412"/>
      <c r="L37" s="510"/>
      <c r="M37" s="412"/>
      <c r="N37" s="510"/>
      <c r="O37" s="510"/>
      <c r="P37" s="511"/>
      <c r="Q37" s="267">
        <v>360</v>
      </c>
      <c r="R37" s="170" t="s">
        <v>8</v>
      </c>
      <c r="S37" s="422"/>
      <c r="T37" s="419"/>
      <c r="U37" s="419"/>
      <c r="V37" s="419"/>
      <c r="W37" s="422"/>
      <c r="X37" s="419"/>
      <c r="Y37" s="422"/>
      <c r="Z37" s="419"/>
      <c r="AA37" s="419"/>
      <c r="AB37" s="419"/>
      <c r="AC37" s="422"/>
      <c r="AD37" s="419"/>
      <c r="AE37" s="422"/>
      <c r="AF37" s="419"/>
      <c r="AG37" s="419"/>
      <c r="AH37" s="419"/>
      <c r="AI37" s="422"/>
      <c r="AJ37" s="419"/>
      <c r="AK37" s="422"/>
      <c r="AL37" s="419"/>
      <c r="AM37" s="419"/>
      <c r="AN37" s="419"/>
      <c r="AO37" s="422"/>
      <c r="AP37" s="419"/>
      <c r="AQ37" s="422"/>
      <c r="AR37" s="419"/>
    </row>
    <row r="38" spans="1:86" ht="18" customHeight="1">
      <c r="A38" s="514"/>
      <c r="B38" s="511"/>
      <c r="C38" s="488"/>
      <c r="D38" s="515"/>
      <c r="E38" s="515"/>
      <c r="F38" s="515"/>
      <c r="G38" s="515"/>
      <c r="H38" s="511"/>
      <c r="I38" s="511"/>
      <c r="J38" s="511"/>
      <c r="K38" s="515"/>
      <c r="L38" s="511"/>
      <c r="M38" s="515"/>
      <c r="N38" s="511"/>
      <c r="O38" s="511"/>
      <c r="P38" s="173" t="s">
        <v>105</v>
      </c>
      <c r="Q38" s="243">
        <f>Q37</f>
        <v>360</v>
      </c>
      <c r="R38" s="112" t="s">
        <v>8</v>
      </c>
      <c r="S38" s="423"/>
      <c r="T38" s="420"/>
      <c r="U38" s="420"/>
      <c r="V38" s="420"/>
      <c r="W38" s="423"/>
      <c r="X38" s="420"/>
      <c r="Y38" s="423"/>
      <c r="Z38" s="420"/>
      <c r="AA38" s="420"/>
      <c r="AB38" s="420"/>
      <c r="AC38" s="423"/>
      <c r="AD38" s="420"/>
      <c r="AE38" s="423"/>
      <c r="AF38" s="420"/>
      <c r="AG38" s="420"/>
      <c r="AH38" s="420"/>
      <c r="AI38" s="423"/>
      <c r="AJ38" s="420"/>
      <c r="AK38" s="423"/>
      <c r="AL38" s="420"/>
      <c r="AM38" s="420"/>
      <c r="AN38" s="420"/>
      <c r="AO38" s="423"/>
      <c r="AP38" s="420"/>
      <c r="AQ38" s="423"/>
      <c r="AR38" s="420"/>
    </row>
    <row r="39" spans="1:86" ht="18.75" customHeight="1">
      <c r="A39" s="484">
        <v>7</v>
      </c>
      <c r="B39" s="505" t="s">
        <v>185</v>
      </c>
      <c r="C39" s="487" t="s">
        <v>186</v>
      </c>
      <c r="D39" s="411">
        <v>1.1000000000000001</v>
      </c>
      <c r="E39" s="411">
        <v>13488</v>
      </c>
      <c r="F39" s="411">
        <v>1.1000000000000001</v>
      </c>
      <c r="G39" s="411">
        <v>13488</v>
      </c>
      <c r="H39" s="522"/>
      <c r="I39" s="522"/>
      <c r="J39" s="522"/>
      <c r="K39" s="411"/>
      <c r="L39" s="522"/>
      <c r="M39" s="411"/>
      <c r="N39" s="440" t="s">
        <v>1693</v>
      </c>
      <c r="O39" s="440" t="s">
        <v>1694</v>
      </c>
      <c r="P39" s="372" t="s">
        <v>11</v>
      </c>
      <c r="Q39" s="267">
        <v>0.78700000000000003</v>
      </c>
      <c r="R39" s="170" t="s">
        <v>5</v>
      </c>
      <c r="S39" s="421">
        <v>10173.298503213411</v>
      </c>
      <c r="T39" s="443"/>
      <c r="U39" s="443"/>
      <c r="V39" s="443"/>
      <c r="W39" s="448"/>
      <c r="X39" s="443"/>
      <c r="Y39" s="448"/>
      <c r="Z39" s="443"/>
      <c r="AA39" s="443"/>
      <c r="AB39" s="443"/>
      <c r="AC39" s="448"/>
      <c r="AD39" s="443"/>
      <c r="AE39" s="448"/>
      <c r="AF39" s="443"/>
      <c r="AG39" s="443"/>
      <c r="AH39" s="443"/>
      <c r="AI39" s="448"/>
      <c r="AJ39" s="443"/>
      <c r="AK39" s="448"/>
      <c r="AL39" s="443"/>
      <c r="AM39" s="443"/>
      <c r="AN39" s="443"/>
      <c r="AO39" s="448"/>
      <c r="AP39" s="443"/>
      <c r="AQ39" s="448"/>
      <c r="AR39" s="443"/>
    </row>
    <row r="40" spans="1:86" ht="18.75" customHeight="1">
      <c r="A40" s="504"/>
      <c r="B40" s="506"/>
      <c r="C40" s="508"/>
      <c r="D40" s="412"/>
      <c r="E40" s="412"/>
      <c r="F40" s="412"/>
      <c r="G40" s="412"/>
      <c r="H40" s="523"/>
      <c r="I40" s="523"/>
      <c r="J40" s="523"/>
      <c r="K40" s="412"/>
      <c r="L40" s="523"/>
      <c r="M40" s="412"/>
      <c r="N40" s="441"/>
      <c r="O40" s="441"/>
      <c r="P40" s="374"/>
      <c r="Q40" s="267">
        <v>315</v>
      </c>
      <c r="R40" s="170" t="s">
        <v>8</v>
      </c>
      <c r="S40" s="422"/>
      <c r="T40" s="444"/>
      <c r="U40" s="444"/>
      <c r="V40" s="444"/>
      <c r="W40" s="483"/>
      <c r="X40" s="444"/>
      <c r="Y40" s="483"/>
      <c r="Z40" s="444"/>
      <c r="AA40" s="444"/>
      <c r="AB40" s="444"/>
      <c r="AC40" s="483"/>
      <c r="AD40" s="444"/>
      <c r="AE40" s="483"/>
      <c r="AF40" s="444"/>
      <c r="AG40" s="444"/>
      <c r="AH40" s="444"/>
      <c r="AI40" s="483"/>
      <c r="AJ40" s="444"/>
      <c r="AK40" s="483"/>
      <c r="AL40" s="444"/>
      <c r="AM40" s="444"/>
      <c r="AN40" s="444"/>
      <c r="AO40" s="483"/>
      <c r="AP40" s="444"/>
      <c r="AQ40" s="483"/>
      <c r="AR40" s="444"/>
    </row>
    <row r="41" spans="1:86" ht="18.75" customHeight="1">
      <c r="A41" s="504"/>
      <c r="B41" s="506"/>
      <c r="C41" s="508"/>
      <c r="D41" s="412"/>
      <c r="E41" s="412"/>
      <c r="F41" s="412"/>
      <c r="G41" s="412"/>
      <c r="H41" s="523"/>
      <c r="I41" s="523"/>
      <c r="J41" s="523"/>
      <c r="K41" s="412"/>
      <c r="L41" s="523"/>
      <c r="M41" s="412"/>
      <c r="N41" s="441"/>
      <c r="O41" s="441"/>
      <c r="P41" s="173" t="s">
        <v>105</v>
      </c>
      <c r="Q41" s="243">
        <f>Q40</f>
        <v>315</v>
      </c>
      <c r="R41" s="112" t="s">
        <v>8</v>
      </c>
      <c r="S41" s="422"/>
      <c r="T41" s="444"/>
      <c r="U41" s="444"/>
      <c r="V41" s="444"/>
      <c r="W41" s="483"/>
      <c r="X41" s="444"/>
      <c r="Y41" s="483"/>
      <c r="Z41" s="444"/>
      <c r="AA41" s="444"/>
      <c r="AB41" s="444"/>
      <c r="AC41" s="483"/>
      <c r="AD41" s="444"/>
      <c r="AE41" s="483"/>
      <c r="AF41" s="444"/>
      <c r="AG41" s="444"/>
      <c r="AH41" s="444"/>
      <c r="AI41" s="483"/>
      <c r="AJ41" s="444"/>
      <c r="AK41" s="483"/>
      <c r="AL41" s="444"/>
      <c r="AM41" s="444"/>
      <c r="AN41" s="444"/>
      <c r="AO41" s="483"/>
      <c r="AP41" s="444"/>
      <c r="AQ41" s="483"/>
      <c r="AR41" s="444"/>
    </row>
    <row r="42" spans="1:86" ht="18.75" customHeight="1">
      <c r="A42" s="504"/>
      <c r="B42" s="506"/>
      <c r="C42" s="508"/>
      <c r="D42" s="412"/>
      <c r="E42" s="412"/>
      <c r="F42" s="412"/>
      <c r="G42" s="412"/>
      <c r="H42" s="523"/>
      <c r="I42" s="523"/>
      <c r="J42" s="523"/>
      <c r="K42" s="412"/>
      <c r="L42" s="523"/>
      <c r="M42" s="412"/>
      <c r="N42" s="441"/>
      <c r="O42" s="441"/>
      <c r="P42" s="372" t="s">
        <v>12</v>
      </c>
      <c r="Q42" s="267">
        <v>200.89</v>
      </c>
      <c r="R42" s="112" t="s">
        <v>8</v>
      </c>
      <c r="S42" s="422"/>
      <c r="T42" s="444"/>
      <c r="U42" s="444"/>
      <c r="V42" s="444"/>
      <c r="W42" s="483"/>
      <c r="X42" s="444"/>
      <c r="Y42" s="483"/>
      <c r="Z42" s="444"/>
      <c r="AA42" s="444"/>
      <c r="AB42" s="444"/>
      <c r="AC42" s="483"/>
      <c r="AD42" s="444"/>
      <c r="AE42" s="483"/>
      <c r="AF42" s="444"/>
      <c r="AG42" s="444"/>
      <c r="AH42" s="444"/>
      <c r="AI42" s="483"/>
      <c r="AJ42" s="444"/>
      <c r="AK42" s="483"/>
      <c r="AL42" s="444"/>
      <c r="AM42" s="444"/>
      <c r="AN42" s="444"/>
      <c r="AO42" s="483"/>
      <c r="AP42" s="444"/>
      <c r="AQ42" s="483"/>
      <c r="AR42" s="444"/>
    </row>
    <row r="43" spans="1:86" ht="18.75" customHeight="1">
      <c r="A43" s="485"/>
      <c r="B43" s="507"/>
      <c r="C43" s="488"/>
      <c r="D43" s="515"/>
      <c r="E43" s="515"/>
      <c r="F43" s="515"/>
      <c r="G43" s="515"/>
      <c r="H43" s="524"/>
      <c r="I43" s="524"/>
      <c r="J43" s="524"/>
      <c r="K43" s="515"/>
      <c r="L43" s="524"/>
      <c r="M43" s="515"/>
      <c r="N43" s="442"/>
      <c r="O43" s="442"/>
      <c r="P43" s="374"/>
      <c r="Q43" s="267">
        <v>0.78700000000000003</v>
      </c>
      <c r="R43" s="170" t="s">
        <v>5</v>
      </c>
      <c r="S43" s="423"/>
      <c r="T43" s="445"/>
      <c r="U43" s="445"/>
      <c r="V43" s="445"/>
      <c r="W43" s="449"/>
      <c r="X43" s="445"/>
      <c r="Y43" s="449"/>
      <c r="Z43" s="445"/>
      <c r="AA43" s="445"/>
      <c r="AB43" s="445"/>
      <c r="AC43" s="449"/>
      <c r="AD43" s="445"/>
      <c r="AE43" s="449"/>
      <c r="AF43" s="445"/>
      <c r="AG43" s="445"/>
      <c r="AH43" s="445"/>
      <c r="AI43" s="449"/>
      <c r="AJ43" s="445"/>
      <c r="AK43" s="449"/>
      <c r="AL43" s="445"/>
      <c r="AM43" s="445"/>
      <c r="AN43" s="445"/>
      <c r="AO43" s="449"/>
      <c r="AP43" s="445"/>
      <c r="AQ43" s="449"/>
      <c r="AR43" s="445"/>
    </row>
    <row r="44" spans="1:86" ht="26.25" customHeight="1">
      <c r="A44" s="519">
        <v>8</v>
      </c>
      <c r="B44" s="372" t="s">
        <v>187</v>
      </c>
      <c r="C44" s="498" t="s">
        <v>188</v>
      </c>
      <c r="D44" s="501">
        <v>0.1</v>
      </c>
      <c r="E44" s="501">
        <v>210</v>
      </c>
      <c r="F44" s="501">
        <v>0.1</v>
      </c>
      <c r="G44" s="501">
        <v>210</v>
      </c>
      <c r="H44" s="440"/>
      <c r="I44" s="440"/>
      <c r="J44" s="440"/>
      <c r="K44" s="501"/>
      <c r="L44" s="440"/>
      <c r="M44" s="501"/>
      <c r="N44" s="372"/>
      <c r="O44" s="372"/>
      <c r="P44" s="372"/>
      <c r="Q44" s="516"/>
      <c r="R44" s="372"/>
      <c r="S44" s="516"/>
      <c r="T44" s="372" t="s">
        <v>1695</v>
      </c>
      <c r="U44" s="372" t="s">
        <v>1696</v>
      </c>
      <c r="V44" s="372" t="s">
        <v>11</v>
      </c>
      <c r="W44" s="267">
        <v>0.05</v>
      </c>
      <c r="X44" s="170" t="s">
        <v>5</v>
      </c>
      <c r="Y44" s="421">
        <v>673.05650000000003</v>
      </c>
      <c r="Z44" s="418"/>
      <c r="AA44" s="418"/>
      <c r="AB44" s="418"/>
      <c r="AC44" s="421"/>
      <c r="AD44" s="418"/>
      <c r="AE44" s="421"/>
      <c r="AF44" s="418"/>
      <c r="AG44" s="418"/>
      <c r="AH44" s="418"/>
      <c r="AI44" s="421"/>
      <c r="AJ44" s="418"/>
      <c r="AK44" s="421"/>
      <c r="AL44" s="418"/>
      <c r="AM44" s="418"/>
      <c r="AN44" s="418"/>
      <c r="AO44" s="421"/>
      <c r="AP44" s="418"/>
      <c r="AQ44" s="421"/>
      <c r="AR44" s="418"/>
    </row>
    <row r="45" spans="1:86" ht="26.25" customHeight="1">
      <c r="A45" s="520"/>
      <c r="B45" s="373"/>
      <c r="C45" s="499"/>
      <c r="D45" s="502"/>
      <c r="E45" s="502"/>
      <c r="F45" s="502"/>
      <c r="G45" s="502"/>
      <c r="H45" s="441"/>
      <c r="I45" s="441"/>
      <c r="J45" s="441"/>
      <c r="K45" s="502"/>
      <c r="L45" s="441"/>
      <c r="M45" s="502"/>
      <c r="N45" s="373"/>
      <c r="O45" s="373"/>
      <c r="P45" s="373"/>
      <c r="Q45" s="517"/>
      <c r="R45" s="373"/>
      <c r="S45" s="517"/>
      <c r="T45" s="373"/>
      <c r="U45" s="373"/>
      <c r="V45" s="374"/>
      <c r="W45" s="267">
        <v>210</v>
      </c>
      <c r="X45" s="170" t="s">
        <v>8</v>
      </c>
      <c r="Y45" s="422"/>
      <c r="Z45" s="419"/>
      <c r="AA45" s="419"/>
      <c r="AB45" s="419"/>
      <c r="AC45" s="422"/>
      <c r="AD45" s="419"/>
      <c r="AE45" s="422"/>
      <c r="AF45" s="419"/>
      <c r="AG45" s="419"/>
      <c r="AH45" s="419"/>
      <c r="AI45" s="422"/>
      <c r="AJ45" s="419"/>
      <c r="AK45" s="422"/>
      <c r="AL45" s="419"/>
      <c r="AM45" s="419"/>
      <c r="AN45" s="419"/>
      <c r="AO45" s="422"/>
      <c r="AP45" s="419"/>
      <c r="AQ45" s="422"/>
      <c r="AR45" s="419"/>
    </row>
    <row r="46" spans="1:86" ht="32.25" customHeight="1">
      <c r="A46" s="521"/>
      <c r="B46" s="374"/>
      <c r="C46" s="500"/>
      <c r="D46" s="503"/>
      <c r="E46" s="503"/>
      <c r="F46" s="503"/>
      <c r="G46" s="503"/>
      <c r="H46" s="442"/>
      <c r="I46" s="442"/>
      <c r="J46" s="442"/>
      <c r="K46" s="503"/>
      <c r="L46" s="442"/>
      <c r="M46" s="503"/>
      <c r="N46" s="374"/>
      <c r="O46" s="374"/>
      <c r="P46" s="374"/>
      <c r="Q46" s="518"/>
      <c r="R46" s="374"/>
      <c r="S46" s="518"/>
      <c r="T46" s="374"/>
      <c r="U46" s="374"/>
      <c r="V46" s="173" t="s">
        <v>105</v>
      </c>
      <c r="W46" s="243">
        <f>W45</f>
        <v>210</v>
      </c>
      <c r="X46" s="112" t="s">
        <v>8</v>
      </c>
      <c r="Y46" s="423"/>
      <c r="Z46" s="420"/>
      <c r="AA46" s="420"/>
      <c r="AB46" s="420"/>
      <c r="AC46" s="423"/>
      <c r="AD46" s="420"/>
      <c r="AE46" s="423"/>
      <c r="AF46" s="420"/>
      <c r="AG46" s="420"/>
      <c r="AH46" s="420"/>
      <c r="AI46" s="423"/>
      <c r="AJ46" s="420"/>
      <c r="AK46" s="423"/>
      <c r="AL46" s="420"/>
      <c r="AM46" s="420"/>
      <c r="AN46" s="420"/>
      <c r="AO46" s="423"/>
      <c r="AP46" s="420"/>
      <c r="AQ46" s="423"/>
      <c r="AR46" s="420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</row>
    <row r="47" spans="1:86" ht="21.75" customHeight="1">
      <c r="A47" s="512">
        <v>9</v>
      </c>
      <c r="B47" s="509" t="s">
        <v>189</v>
      </c>
      <c r="C47" s="487" t="s">
        <v>190</v>
      </c>
      <c r="D47" s="411">
        <v>0.5</v>
      </c>
      <c r="E47" s="411">
        <v>3500</v>
      </c>
      <c r="F47" s="411">
        <v>0.5</v>
      </c>
      <c r="G47" s="411">
        <v>3500</v>
      </c>
      <c r="H47" s="509"/>
      <c r="I47" s="509"/>
      <c r="J47" s="509"/>
      <c r="K47" s="411"/>
      <c r="L47" s="509"/>
      <c r="M47" s="411"/>
      <c r="N47" s="509"/>
      <c r="O47" s="509"/>
      <c r="P47" s="509"/>
      <c r="Q47" s="411"/>
      <c r="R47" s="509"/>
      <c r="S47" s="411"/>
      <c r="T47" s="509" t="s">
        <v>1697</v>
      </c>
      <c r="U47" s="509" t="s">
        <v>1698</v>
      </c>
      <c r="V47" s="509" t="s">
        <v>11</v>
      </c>
      <c r="W47" s="267">
        <v>0.3</v>
      </c>
      <c r="X47" s="170" t="s">
        <v>5</v>
      </c>
      <c r="Y47" s="411">
        <v>4038.3389999999995</v>
      </c>
      <c r="Z47" s="522"/>
      <c r="AA47" s="522"/>
      <c r="AB47" s="522"/>
      <c r="AC47" s="411"/>
      <c r="AD47" s="522"/>
      <c r="AE47" s="411"/>
      <c r="AF47" s="522"/>
      <c r="AG47" s="522"/>
      <c r="AH47" s="522"/>
      <c r="AI47" s="411"/>
      <c r="AJ47" s="522"/>
      <c r="AK47" s="411"/>
      <c r="AL47" s="522"/>
      <c r="AM47" s="522"/>
      <c r="AN47" s="522"/>
      <c r="AO47" s="411"/>
      <c r="AP47" s="522"/>
      <c r="AQ47" s="411"/>
      <c r="AR47" s="522"/>
    </row>
    <row r="48" spans="1:86" ht="21.75" customHeight="1">
      <c r="A48" s="513"/>
      <c r="B48" s="510"/>
      <c r="C48" s="508"/>
      <c r="D48" s="412"/>
      <c r="E48" s="412"/>
      <c r="F48" s="412"/>
      <c r="G48" s="412"/>
      <c r="H48" s="510"/>
      <c r="I48" s="510"/>
      <c r="J48" s="510"/>
      <c r="K48" s="412"/>
      <c r="L48" s="510"/>
      <c r="M48" s="412"/>
      <c r="N48" s="510"/>
      <c r="O48" s="510"/>
      <c r="P48" s="510"/>
      <c r="Q48" s="412"/>
      <c r="R48" s="510"/>
      <c r="S48" s="412"/>
      <c r="T48" s="510"/>
      <c r="U48" s="510"/>
      <c r="V48" s="511"/>
      <c r="W48" s="267">
        <v>2100</v>
      </c>
      <c r="X48" s="170" t="s">
        <v>8</v>
      </c>
      <c r="Y48" s="412"/>
      <c r="Z48" s="523"/>
      <c r="AA48" s="523"/>
      <c r="AB48" s="523"/>
      <c r="AC48" s="412"/>
      <c r="AD48" s="523"/>
      <c r="AE48" s="412"/>
      <c r="AF48" s="523"/>
      <c r="AG48" s="523"/>
      <c r="AH48" s="523"/>
      <c r="AI48" s="412"/>
      <c r="AJ48" s="523"/>
      <c r="AK48" s="412"/>
      <c r="AL48" s="523"/>
      <c r="AM48" s="523"/>
      <c r="AN48" s="523"/>
      <c r="AO48" s="412"/>
      <c r="AP48" s="523"/>
      <c r="AQ48" s="412"/>
      <c r="AR48" s="523"/>
    </row>
    <row r="49" spans="1:86">
      <c r="A49" s="514"/>
      <c r="B49" s="511"/>
      <c r="C49" s="488"/>
      <c r="D49" s="515"/>
      <c r="E49" s="515"/>
      <c r="F49" s="515"/>
      <c r="G49" s="515"/>
      <c r="H49" s="511"/>
      <c r="I49" s="511"/>
      <c r="J49" s="511"/>
      <c r="K49" s="515"/>
      <c r="L49" s="511"/>
      <c r="M49" s="515"/>
      <c r="N49" s="511"/>
      <c r="O49" s="511"/>
      <c r="P49" s="511"/>
      <c r="Q49" s="515"/>
      <c r="R49" s="511"/>
      <c r="S49" s="515"/>
      <c r="T49" s="511"/>
      <c r="U49" s="511"/>
      <c r="V49" s="173" t="s">
        <v>105</v>
      </c>
      <c r="W49" s="243">
        <f>W48</f>
        <v>2100</v>
      </c>
      <c r="X49" s="112" t="s">
        <v>8</v>
      </c>
      <c r="Y49" s="515"/>
      <c r="Z49" s="524"/>
      <c r="AA49" s="524"/>
      <c r="AB49" s="524"/>
      <c r="AC49" s="515"/>
      <c r="AD49" s="524"/>
      <c r="AE49" s="515"/>
      <c r="AF49" s="524"/>
      <c r="AG49" s="524"/>
      <c r="AH49" s="524"/>
      <c r="AI49" s="515"/>
      <c r="AJ49" s="524"/>
      <c r="AK49" s="515"/>
      <c r="AL49" s="524"/>
      <c r="AM49" s="524"/>
      <c r="AN49" s="524"/>
      <c r="AO49" s="515"/>
      <c r="AP49" s="524"/>
      <c r="AQ49" s="515"/>
      <c r="AR49" s="524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</row>
    <row r="50" spans="1:86" ht="18.75" customHeight="1">
      <c r="A50" s="519">
        <v>10</v>
      </c>
      <c r="B50" s="372" t="s">
        <v>191</v>
      </c>
      <c r="C50" s="498" t="s">
        <v>192</v>
      </c>
      <c r="D50" s="501">
        <v>1.1000000000000001</v>
      </c>
      <c r="E50" s="501">
        <v>9450</v>
      </c>
      <c r="F50" s="501">
        <v>1.1000000000000001</v>
      </c>
      <c r="G50" s="501">
        <v>9450</v>
      </c>
      <c r="H50" s="440"/>
      <c r="I50" s="440"/>
      <c r="J50" s="440"/>
      <c r="K50" s="501"/>
      <c r="L50" s="440"/>
      <c r="M50" s="501"/>
      <c r="N50" s="372"/>
      <c r="O50" s="372"/>
      <c r="P50" s="372"/>
      <c r="Q50" s="516"/>
      <c r="R50" s="372"/>
      <c r="S50" s="516"/>
      <c r="T50" s="372" t="s">
        <v>1699</v>
      </c>
      <c r="U50" s="372" t="s">
        <v>1700</v>
      </c>
      <c r="V50" s="372" t="s">
        <v>11</v>
      </c>
      <c r="W50" s="267">
        <v>0.25</v>
      </c>
      <c r="X50" s="170" t="s">
        <v>5</v>
      </c>
      <c r="Y50" s="421">
        <v>3365.2824999999998</v>
      </c>
      <c r="Z50" s="418"/>
      <c r="AA50" s="418"/>
      <c r="AB50" s="418"/>
      <c r="AC50" s="421"/>
      <c r="AD50" s="418"/>
      <c r="AE50" s="421"/>
      <c r="AF50" s="418"/>
      <c r="AG50" s="418"/>
      <c r="AH50" s="418"/>
      <c r="AI50" s="421"/>
      <c r="AJ50" s="418"/>
      <c r="AK50" s="421"/>
      <c r="AL50" s="418"/>
      <c r="AM50" s="418"/>
      <c r="AN50" s="418"/>
      <c r="AO50" s="421"/>
      <c r="AP50" s="418"/>
      <c r="AQ50" s="421"/>
      <c r="AR50" s="418"/>
    </row>
    <row r="51" spans="1:86" ht="18.75" customHeight="1">
      <c r="A51" s="520"/>
      <c r="B51" s="373"/>
      <c r="C51" s="499"/>
      <c r="D51" s="502"/>
      <c r="E51" s="502"/>
      <c r="F51" s="502"/>
      <c r="G51" s="502"/>
      <c r="H51" s="441"/>
      <c r="I51" s="441"/>
      <c r="J51" s="441"/>
      <c r="K51" s="502"/>
      <c r="L51" s="441"/>
      <c r="M51" s="502"/>
      <c r="N51" s="373"/>
      <c r="O51" s="373"/>
      <c r="P51" s="373"/>
      <c r="Q51" s="517"/>
      <c r="R51" s="373"/>
      <c r="S51" s="517"/>
      <c r="T51" s="373"/>
      <c r="U51" s="373"/>
      <c r="V51" s="374"/>
      <c r="W51" s="267">
        <v>2250</v>
      </c>
      <c r="X51" s="170" t="s">
        <v>8</v>
      </c>
      <c r="Y51" s="422"/>
      <c r="Z51" s="419"/>
      <c r="AA51" s="419"/>
      <c r="AB51" s="419"/>
      <c r="AC51" s="422"/>
      <c r="AD51" s="419"/>
      <c r="AE51" s="422"/>
      <c r="AF51" s="419"/>
      <c r="AG51" s="419"/>
      <c r="AH51" s="419"/>
      <c r="AI51" s="422"/>
      <c r="AJ51" s="419"/>
      <c r="AK51" s="422"/>
      <c r="AL51" s="419"/>
      <c r="AM51" s="419"/>
      <c r="AN51" s="419"/>
      <c r="AO51" s="422"/>
      <c r="AP51" s="419"/>
      <c r="AQ51" s="422"/>
      <c r="AR51" s="419"/>
    </row>
    <row r="52" spans="1:86" ht="18.75" customHeight="1">
      <c r="A52" s="520"/>
      <c r="B52" s="373"/>
      <c r="C52" s="499"/>
      <c r="D52" s="502"/>
      <c r="E52" s="502"/>
      <c r="F52" s="502"/>
      <c r="G52" s="502"/>
      <c r="H52" s="441"/>
      <c r="I52" s="441"/>
      <c r="J52" s="441"/>
      <c r="K52" s="502"/>
      <c r="L52" s="441"/>
      <c r="M52" s="502"/>
      <c r="N52" s="373"/>
      <c r="O52" s="373"/>
      <c r="P52" s="373"/>
      <c r="Q52" s="517"/>
      <c r="R52" s="373"/>
      <c r="S52" s="517"/>
      <c r="T52" s="373"/>
      <c r="U52" s="373"/>
      <c r="V52" s="372" t="s">
        <v>12</v>
      </c>
      <c r="W52" s="267">
        <v>103</v>
      </c>
      <c r="X52" s="112" t="s">
        <v>8</v>
      </c>
      <c r="Y52" s="422"/>
      <c r="Z52" s="419"/>
      <c r="AA52" s="419"/>
      <c r="AB52" s="419"/>
      <c r="AC52" s="422"/>
      <c r="AD52" s="419"/>
      <c r="AE52" s="422"/>
      <c r="AF52" s="419"/>
      <c r="AG52" s="419"/>
      <c r="AH52" s="419"/>
      <c r="AI52" s="422"/>
      <c r="AJ52" s="419"/>
      <c r="AK52" s="422"/>
      <c r="AL52" s="419"/>
      <c r="AM52" s="419"/>
      <c r="AN52" s="419"/>
      <c r="AO52" s="422"/>
      <c r="AP52" s="419"/>
      <c r="AQ52" s="422"/>
      <c r="AR52" s="419"/>
    </row>
    <row r="53" spans="1:86" ht="18.75" customHeight="1">
      <c r="A53" s="520"/>
      <c r="B53" s="373"/>
      <c r="C53" s="499"/>
      <c r="D53" s="502"/>
      <c r="E53" s="502"/>
      <c r="F53" s="502"/>
      <c r="G53" s="502"/>
      <c r="H53" s="441"/>
      <c r="I53" s="441"/>
      <c r="J53" s="441"/>
      <c r="K53" s="502"/>
      <c r="L53" s="441"/>
      <c r="M53" s="502"/>
      <c r="N53" s="373"/>
      <c r="O53" s="373"/>
      <c r="P53" s="373"/>
      <c r="Q53" s="517"/>
      <c r="R53" s="373"/>
      <c r="S53" s="517"/>
      <c r="T53" s="373"/>
      <c r="U53" s="373"/>
      <c r="V53" s="374"/>
      <c r="W53" s="267">
        <v>0.25</v>
      </c>
      <c r="X53" s="170" t="s">
        <v>5</v>
      </c>
      <c r="Y53" s="422"/>
      <c r="Z53" s="419"/>
      <c r="AA53" s="419"/>
      <c r="AB53" s="419"/>
      <c r="AC53" s="422"/>
      <c r="AD53" s="419"/>
      <c r="AE53" s="422"/>
      <c r="AF53" s="419"/>
      <c r="AG53" s="419"/>
      <c r="AH53" s="419"/>
      <c r="AI53" s="422"/>
      <c r="AJ53" s="419"/>
      <c r="AK53" s="422"/>
      <c r="AL53" s="419"/>
      <c r="AM53" s="419"/>
      <c r="AN53" s="419"/>
      <c r="AO53" s="422"/>
      <c r="AP53" s="419"/>
      <c r="AQ53" s="422"/>
      <c r="AR53" s="419"/>
    </row>
    <row r="54" spans="1:86">
      <c r="A54" s="521"/>
      <c r="B54" s="374"/>
      <c r="C54" s="500"/>
      <c r="D54" s="503"/>
      <c r="E54" s="503"/>
      <c r="F54" s="503"/>
      <c r="G54" s="503"/>
      <c r="H54" s="442"/>
      <c r="I54" s="442"/>
      <c r="J54" s="442"/>
      <c r="K54" s="503"/>
      <c r="L54" s="442"/>
      <c r="M54" s="503"/>
      <c r="N54" s="374"/>
      <c r="O54" s="374"/>
      <c r="P54" s="374"/>
      <c r="Q54" s="518"/>
      <c r="R54" s="374"/>
      <c r="S54" s="518"/>
      <c r="T54" s="374"/>
      <c r="U54" s="374"/>
      <c r="V54" s="173" t="s">
        <v>105</v>
      </c>
      <c r="W54" s="243">
        <f>W51</f>
        <v>2250</v>
      </c>
      <c r="X54" s="112" t="s">
        <v>8</v>
      </c>
      <c r="Y54" s="423"/>
      <c r="Z54" s="420"/>
      <c r="AA54" s="420"/>
      <c r="AB54" s="420"/>
      <c r="AC54" s="423"/>
      <c r="AD54" s="420"/>
      <c r="AE54" s="423"/>
      <c r="AF54" s="420"/>
      <c r="AG54" s="420"/>
      <c r="AH54" s="420"/>
      <c r="AI54" s="423"/>
      <c r="AJ54" s="420"/>
      <c r="AK54" s="423"/>
      <c r="AL54" s="420"/>
      <c r="AM54" s="420"/>
      <c r="AN54" s="420"/>
      <c r="AO54" s="423"/>
      <c r="AP54" s="420"/>
      <c r="AQ54" s="423"/>
      <c r="AR54" s="420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s="61" customFormat="1" ht="30.75" customHeight="1">
      <c r="A55" s="468">
        <v>11</v>
      </c>
      <c r="B55" s="440" t="s">
        <v>193</v>
      </c>
      <c r="C55" s="498" t="s">
        <v>194</v>
      </c>
      <c r="D55" s="501">
        <v>1.3</v>
      </c>
      <c r="E55" s="501">
        <v>9975</v>
      </c>
      <c r="F55" s="501">
        <v>1.3</v>
      </c>
      <c r="G55" s="501">
        <v>9975</v>
      </c>
      <c r="H55" s="440" t="s">
        <v>1701</v>
      </c>
      <c r="I55" s="440" t="s">
        <v>1702</v>
      </c>
      <c r="J55" s="440" t="s">
        <v>11</v>
      </c>
      <c r="K55" s="320">
        <v>1.33</v>
      </c>
      <c r="L55" s="321" t="s">
        <v>5</v>
      </c>
      <c r="M55" s="387">
        <v>12592.040999999999</v>
      </c>
      <c r="N55" s="38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  <c r="AI55" s="387"/>
      <c r="AJ55" s="387"/>
      <c r="AK55" s="387"/>
      <c r="AL55" s="387"/>
      <c r="AM55" s="387"/>
      <c r="AN55" s="387"/>
      <c r="AO55" s="387"/>
      <c r="AP55" s="387"/>
      <c r="AQ55" s="387"/>
      <c r="AR55" s="387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</row>
    <row r="56" spans="1:86" s="61" customFormat="1" ht="30.75" customHeight="1">
      <c r="A56" s="469"/>
      <c r="B56" s="441"/>
      <c r="C56" s="499"/>
      <c r="D56" s="502"/>
      <c r="E56" s="502"/>
      <c r="F56" s="502"/>
      <c r="G56" s="502"/>
      <c r="H56" s="441"/>
      <c r="I56" s="441"/>
      <c r="J56" s="442"/>
      <c r="K56" s="320">
        <v>9975</v>
      </c>
      <c r="L56" s="321" t="s">
        <v>8</v>
      </c>
      <c r="M56" s="388"/>
      <c r="N56" s="388"/>
      <c r="O56" s="388"/>
      <c r="P56" s="388"/>
      <c r="Q56" s="388"/>
      <c r="R56" s="388"/>
      <c r="S56" s="388"/>
      <c r="T56" s="388"/>
      <c r="U56" s="388"/>
      <c r="V56" s="388"/>
      <c r="W56" s="388"/>
      <c r="X56" s="388"/>
      <c r="Y56" s="388"/>
      <c r="Z56" s="388"/>
      <c r="AA56" s="388"/>
      <c r="AB56" s="388"/>
      <c r="AC56" s="388"/>
      <c r="AD56" s="388"/>
      <c r="AE56" s="388"/>
      <c r="AF56" s="388"/>
      <c r="AG56" s="388"/>
      <c r="AH56" s="388"/>
      <c r="AI56" s="388"/>
      <c r="AJ56" s="388"/>
      <c r="AK56" s="388"/>
      <c r="AL56" s="388"/>
      <c r="AM56" s="388"/>
      <c r="AN56" s="388"/>
      <c r="AO56" s="388"/>
      <c r="AP56" s="388"/>
      <c r="AQ56" s="388"/>
      <c r="AR56" s="388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</row>
    <row r="57" spans="1:86" s="61" customFormat="1" ht="18" customHeight="1">
      <c r="A57" s="469"/>
      <c r="B57" s="441"/>
      <c r="C57" s="499"/>
      <c r="D57" s="502"/>
      <c r="E57" s="502"/>
      <c r="F57" s="502"/>
      <c r="G57" s="502"/>
      <c r="H57" s="441"/>
      <c r="I57" s="441"/>
      <c r="J57" s="868" t="s">
        <v>12</v>
      </c>
      <c r="K57" s="323">
        <v>146.27000000000001</v>
      </c>
      <c r="L57" s="321" t="s">
        <v>8</v>
      </c>
      <c r="M57" s="388"/>
      <c r="N57" s="388"/>
      <c r="O57" s="388"/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  <c r="AH57" s="388"/>
      <c r="AI57" s="388"/>
      <c r="AJ57" s="388"/>
      <c r="AK57" s="388"/>
      <c r="AL57" s="388"/>
      <c r="AM57" s="388"/>
      <c r="AN57" s="388"/>
      <c r="AO57" s="388"/>
      <c r="AP57" s="388"/>
      <c r="AQ57" s="388"/>
      <c r="AR57" s="388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</row>
    <row r="58" spans="1:86" s="61" customFormat="1" ht="18" customHeight="1">
      <c r="A58" s="469"/>
      <c r="B58" s="441"/>
      <c r="C58" s="499"/>
      <c r="D58" s="502"/>
      <c r="E58" s="502"/>
      <c r="F58" s="502"/>
      <c r="G58" s="502"/>
      <c r="H58" s="441"/>
      <c r="I58" s="441"/>
      <c r="J58" s="868"/>
      <c r="K58" s="323">
        <v>0.78300000000000003</v>
      </c>
      <c r="L58" s="321" t="s">
        <v>5</v>
      </c>
      <c r="M58" s="388"/>
      <c r="N58" s="388"/>
      <c r="O58" s="388"/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  <c r="AH58" s="388"/>
      <c r="AI58" s="388"/>
      <c r="AJ58" s="388"/>
      <c r="AK58" s="388"/>
      <c r="AL58" s="388"/>
      <c r="AM58" s="388"/>
      <c r="AN58" s="388"/>
      <c r="AO58" s="388"/>
      <c r="AP58" s="388"/>
      <c r="AQ58" s="388"/>
      <c r="AR58" s="388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</row>
    <row r="59" spans="1:86" s="61" customFormat="1" ht="29.25" customHeight="1">
      <c r="A59" s="469"/>
      <c r="B59" s="441"/>
      <c r="C59" s="499"/>
      <c r="D59" s="502"/>
      <c r="E59" s="502"/>
      <c r="F59" s="502"/>
      <c r="G59" s="502"/>
      <c r="H59" s="441"/>
      <c r="I59" s="441"/>
      <c r="J59" s="232" t="s">
        <v>44</v>
      </c>
      <c r="K59" s="323">
        <v>27</v>
      </c>
      <c r="L59" s="322" t="s">
        <v>14</v>
      </c>
      <c r="M59" s="388"/>
      <c r="N59" s="388"/>
      <c r="O59" s="388"/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88"/>
      <c r="AB59" s="388"/>
      <c r="AC59" s="388"/>
      <c r="AD59" s="388"/>
      <c r="AE59" s="388"/>
      <c r="AF59" s="388"/>
      <c r="AG59" s="388"/>
      <c r="AH59" s="388"/>
      <c r="AI59" s="388"/>
      <c r="AJ59" s="388"/>
      <c r="AK59" s="388"/>
      <c r="AL59" s="388"/>
      <c r="AM59" s="388"/>
      <c r="AN59" s="388"/>
      <c r="AO59" s="388"/>
      <c r="AP59" s="388"/>
      <c r="AQ59" s="388"/>
      <c r="AR59" s="388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</row>
    <row r="60" spans="1:86">
      <c r="A60" s="470"/>
      <c r="B60" s="442"/>
      <c r="C60" s="500"/>
      <c r="D60" s="503"/>
      <c r="E60" s="503"/>
      <c r="F60" s="503"/>
      <c r="G60" s="503"/>
      <c r="H60" s="442"/>
      <c r="I60" s="442"/>
      <c r="J60" s="232" t="s">
        <v>105</v>
      </c>
      <c r="K60" s="320">
        <f>K56</f>
        <v>9975</v>
      </c>
      <c r="L60" s="321" t="s">
        <v>8</v>
      </c>
      <c r="M60" s="389"/>
      <c r="N60" s="389"/>
      <c r="O60" s="389"/>
      <c r="P60" s="389"/>
      <c r="Q60" s="389"/>
      <c r="R60" s="389"/>
      <c r="S60" s="389"/>
      <c r="T60" s="389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89"/>
      <c r="AK60" s="389"/>
      <c r="AL60" s="389"/>
      <c r="AM60" s="389"/>
      <c r="AN60" s="389"/>
      <c r="AO60" s="389"/>
      <c r="AP60" s="389"/>
      <c r="AQ60" s="389"/>
      <c r="AR60" s="389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ht="17.25" customHeight="1">
      <c r="A61" s="528">
        <v>12</v>
      </c>
      <c r="B61" s="418" t="s">
        <v>197</v>
      </c>
      <c r="C61" s="552" t="s">
        <v>198</v>
      </c>
      <c r="D61" s="555">
        <v>0.3</v>
      </c>
      <c r="E61" s="555">
        <v>1800</v>
      </c>
      <c r="F61" s="555">
        <v>0.3</v>
      </c>
      <c r="G61" s="555">
        <v>1800</v>
      </c>
      <c r="H61" s="558"/>
      <c r="I61" s="558"/>
      <c r="J61" s="558"/>
      <c r="K61" s="555"/>
      <c r="L61" s="558"/>
      <c r="M61" s="555"/>
      <c r="N61" s="418"/>
      <c r="O61" s="418"/>
      <c r="P61" s="418"/>
      <c r="Q61" s="421"/>
      <c r="R61" s="418"/>
      <c r="S61" s="421"/>
      <c r="T61" s="525" t="s">
        <v>1703</v>
      </c>
      <c r="U61" s="418" t="s">
        <v>1704</v>
      </c>
      <c r="V61" s="372" t="s">
        <v>11</v>
      </c>
      <c r="W61" s="267">
        <v>0.15</v>
      </c>
      <c r="X61" s="170" t="s">
        <v>5</v>
      </c>
      <c r="Y61" s="421">
        <v>2019.1694999999997</v>
      </c>
      <c r="Z61" s="418"/>
      <c r="AA61" s="418"/>
      <c r="AB61" s="418"/>
      <c r="AC61" s="421"/>
      <c r="AD61" s="418"/>
      <c r="AE61" s="421"/>
      <c r="AF61" s="418"/>
      <c r="AG61" s="418"/>
      <c r="AH61" s="418"/>
      <c r="AI61" s="421"/>
      <c r="AJ61" s="418"/>
      <c r="AK61" s="421"/>
      <c r="AL61" s="418"/>
      <c r="AM61" s="418"/>
      <c r="AN61" s="418"/>
      <c r="AO61" s="421"/>
      <c r="AP61" s="418"/>
      <c r="AQ61" s="421"/>
      <c r="AR61" s="418"/>
    </row>
    <row r="62" spans="1:86" ht="17.25" customHeight="1">
      <c r="A62" s="529"/>
      <c r="B62" s="419"/>
      <c r="C62" s="553"/>
      <c r="D62" s="556"/>
      <c r="E62" s="556"/>
      <c r="F62" s="556"/>
      <c r="G62" s="556"/>
      <c r="H62" s="559"/>
      <c r="I62" s="559"/>
      <c r="J62" s="559"/>
      <c r="K62" s="556"/>
      <c r="L62" s="559"/>
      <c r="M62" s="556"/>
      <c r="N62" s="419"/>
      <c r="O62" s="419"/>
      <c r="P62" s="419"/>
      <c r="Q62" s="422"/>
      <c r="R62" s="419"/>
      <c r="S62" s="422"/>
      <c r="T62" s="526"/>
      <c r="U62" s="419"/>
      <c r="V62" s="374"/>
      <c r="W62" s="267">
        <v>1800</v>
      </c>
      <c r="X62" s="170" t="s">
        <v>8</v>
      </c>
      <c r="Y62" s="422"/>
      <c r="Z62" s="419"/>
      <c r="AA62" s="419"/>
      <c r="AB62" s="419"/>
      <c r="AC62" s="422"/>
      <c r="AD62" s="419"/>
      <c r="AE62" s="422"/>
      <c r="AF62" s="419"/>
      <c r="AG62" s="419"/>
      <c r="AH62" s="419"/>
      <c r="AI62" s="422"/>
      <c r="AJ62" s="419"/>
      <c r="AK62" s="422"/>
      <c r="AL62" s="419"/>
      <c r="AM62" s="419"/>
      <c r="AN62" s="419"/>
      <c r="AO62" s="422"/>
      <c r="AP62" s="419"/>
      <c r="AQ62" s="422"/>
      <c r="AR62" s="419"/>
    </row>
    <row r="63" spans="1:86">
      <c r="A63" s="530"/>
      <c r="B63" s="420"/>
      <c r="C63" s="554"/>
      <c r="D63" s="557"/>
      <c r="E63" s="557"/>
      <c r="F63" s="557"/>
      <c r="G63" s="557"/>
      <c r="H63" s="560"/>
      <c r="I63" s="560"/>
      <c r="J63" s="560"/>
      <c r="K63" s="557"/>
      <c r="L63" s="560"/>
      <c r="M63" s="557"/>
      <c r="N63" s="420"/>
      <c r="O63" s="420"/>
      <c r="P63" s="420"/>
      <c r="Q63" s="423"/>
      <c r="R63" s="420"/>
      <c r="S63" s="423"/>
      <c r="T63" s="527"/>
      <c r="U63" s="420"/>
      <c r="V63" s="173" t="s">
        <v>105</v>
      </c>
      <c r="W63" s="243">
        <f>W62</f>
        <v>1800</v>
      </c>
      <c r="X63" s="112" t="s">
        <v>8</v>
      </c>
      <c r="Y63" s="423"/>
      <c r="Z63" s="420"/>
      <c r="AA63" s="420"/>
      <c r="AB63" s="420"/>
      <c r="AC63" s="423"/>
      <c r="AD63" s="420"/>
      <c r="AE63" s="423"/>
      <c r="AF63" s="420"/>
      <c r="AG63" s="420"/>
      <c r="AH63" s="420"/>
      <c r="AI63" s="423"/>
      <c r="AJ63" s="420"/>
      <c r="AK63" s="423"/>
      <c r="AL63" s="420"/>
      <c r="AM63" s="420"/>
      <c r="AN63" s="420"/>
      <c r="AO63" s="423"/>
      <c r="AP63" s="420"/>
      <c r="AQ63" s="423"/>
      <c r="AR63" s="420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ht="30.75" customHeight="1">
      <c r="A64" s="468">
        <v>13</v>
      </c>
      <c r="B64" s="440" t="s">
        <v>199</v>
      </c>
      <c r="C64" s="498" t="s">
        <v>200</v>
      </c>
      <c r="D64" s="501">
        <v>0.3</v>
      </c>
      <c r="E64" s="501">
        <v>1200</v>
      </c>
      <c r="F64" s="501">
        <v>0.3</v>
      </c>
      <c r="G64" s="501">
        <v>1200</v>
      </c>
      <c r="H64" s="440"/>
      <c r="I64" s="440"/>
      <c r="J64" s="440"/>
      <c r="K64" s="501"/>
      <c r="L64" s="440"/>
      <c r="M64" s="501"/>
      <c r="N64" s="440" t="s">
        <v>1705</v>
      </c>
      <c r="O64" s="440" t="s">
        <v>1706</v>
      </c>
      <c r="P64" s="372" t="s">
        <v>11</v>
      </c>
      <c r="Q64" s="267">
        <v>0.17</v>
      </c>
      <c r="R64" s="170" t="s">
        <v>5</v>
      </c>
      <c r="S64" s="421">
        <v>2197.5358901477503</v>
      </c>
      <c r="T64" s="418"/>
      <c r="U64" s="418"/>
      <c r="V64" s="418"/>
      <c r="W64" s="421"/>
      <c r="X64" s="418"/>
      <c r="Y64" s="421"/>
      <c r="Z64" s="418"/>
      <c r="AA64" s="418"/>
      <c r="AB64" s="418"/>
      <c r="AC64" s="421"/>
      <c r="AD64" s="418"/>
      <c r="AE64" s="421"/>
      <c r="AF64" s="418"/>
      <c r="AG64" s="418"/>
      <c r="AH64" s="418"/>
      <c r="AI64" s="421"/>
      <c r="AJ64" s="418"/>
      <c r="AK64" s="421"/>
      <c r="AL64" s="418"/>
      <c r="AM64" s="418"/>
      <c r="AN64" s="418"/>
      <c r="AO64" s="421"/>
      <c r="AP64" s="418"/>
      <c r="AQ64" s="421"/>
      <c r="AR64" s="418"/>
    </row>
    <row r="65" spans="1:86" ht="30.75" customHeight="1">
      <c r="A65" s="469"/>
      <c r="B65" s="441"/>
      <c r="C65" s="499"/>
      <c r="D65" s="502"/>
      <c r="E65" s="502"/>
      <c r="F65" s="502"/>
      <c r="G65" s="502"/>
      <c r="H65" s="441"/>
      <c r="I65" s="441"/>
      <c r="J65" s="441"/>
      <c r="K65" s="502"/>
      <c r="L65" s="441"/>
      <c r="M65" s="502"/>
      <c r="N65" s="441"/>
      <c r="O65" s="441"/>
      <c r="P65" s="374"/>
      <c r="Q65" s="267">
        <v>680</v>
      </c>
      <c r="R65" s="170" t="s">
        <v>8</v>
      </c>
      <c r="S65" s="422"/>
      <c r="T65" s="419"/>
      <c r="U65" s="419"/>
      <c r="V65" s="419"/>
      <c r="W65" s="422"/>
      <c r="X65" s="419"/>
      <c r="Y65" s="422"/>
      <c r="Z65" s="419"/>
      <c r="AA65" s="419"/>
      <c r="AB65" s="419"/>
      <c r="AC65" s="422"/>
      <c r="AD65" s="419"/>
      <c r="AE65" s="422"/>
      <c r="AF65" s="419"/>
      <c r="AG65" s="419"/>
      <c r="AH65" s="419"/>
      <c r="AI65" s="422"/>
      <c r="AJ65" s="419"/>
      <c r="AK65" s="422"/>
      <c r="AL65" s="419"/>
      <c r="AM65" s="419"/>
      <c r="AN65" s="419"/>
      <c r="AO65" s="422"/>
      <c r="AP65" s="419"/>
      <c r="AQ65" s="422"/>
      <c r="AR65" s="419"/>
    </row>
    <row r="66" spans="1:86">
      <c r="A66" s="470"/>
      <c r="B66" s="442"/>
      <c r="C66" s="500"/>
      <c r="D66" s="503"/>
      <c r="E66" s="503"/>
      <c r="F66" s="503"/>
      <c r="G66" s="503"/>
      <c r="H66" s="442"/>
      <c r="I66" s="442"/>
      <c r="J66" s="442"/>
      <c r="K66" s="503"/>
      <c r="L66" s="442"/>
      <c r="M66" s="503"/>
      <c r="N66" s="442"/>
      <c r="O66" s="442"/>
      <c r="P66" s="173" t="s">
        <v>105</v>
      </c>
      <c r="Q66" s="243">
        <f>Q65</f>
        <v>680</v>
      </c>
      <c r="R66" s="112" t="s">
        <v>8</v>
      </c>
      <c r="S66" s="423"/>
      <c r="T66" s="420"/>
      <c r="U66" s="420"/>
      <c r="V66" s="420"/>
      <c r="W66" s="423"/>
      <c r="X66" s="420"/>
      <c r="Y66" s="423"/>
      <c r="Z66" s="420"/>
      <c r="AA66" s="420"/>
      <c r="AB66" s="420"/>
      <c r="AC66" s="423"/>
      <c r="AD66" s="420"/>
      <c r="AE66" s="423"/>
      <c r="AF66" s="420"/>
      <c r="AG66" s="420"/>
      <c r="AH66" s="420"/>
      <c r="AI66" s="423"/>
      <c r="AJ66" s="420"/>
      <c r="AK66" s="423"/>
      <c r="AL66" s="420"/>
      <c r="AM66" s="420"/>
      <c r="AN66" s="420"/>
      <c r="AO66" s="423"/>
      <c r="AP66" s="420"/>
      <c r="AQ66" s="423"/>
      <c r="AR66" s="420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19.5" customHeight="1">
      <c r="A67" s="468">
        <v>14</v>
      </c>
      <c r="B67" s="440">
        <v>333604</v>
      </c>
      <c r="C67" s="498" t="s">
        <v>201</v>
      </c>
      <c r="D67" s="501">
        <v>1.2</v>
      </c>
      <c r="E67" s="501">
        <v>11500</v>
      </c>
      <c r="F67" s="501">
        <v>1.2</v>
      </c>
      <c r="G67" s="501">
        <v>11500</v>
      </c>
      <c r="H67" s="440"/>
      <c r="I67" s="440"/>
      <c r="J67" s="440"/>
      <c r="K67" s="501"/>
      <c r="L67" s="440"/>
      <c r="M67" s="501"/>
      <c r="N67" s="440" t="s">
        <v>1707</v>
      </c>
      <c r="O67" s="440" t="s">
        <v>1682</v>
      </c>
      <c r="P67" s="372" t="s">
        <v>11</v>
      </c>
      <c r="Q67" s="267">
        <v>0.4</v>
      </c>
      <c r="R67" s="170" t="s">
        <v>5</v>
      </c>
      <c r="S67" s="421">
        <v>5170.6726827005878</v>
      </c>
      <c r="T67" s="418"/>
      <c r="U67" s="418"/>
      <c r="V67" s="418"/>
      <c r="W67" s="421"/>
      <c r="X67" s="418"/>
      <c r="Y67" s="421"/>
      <c r="Z67" s="418"/>
      <c r="AA67" s="418"/>
      <c r="AB67" s="418"/>
      <c r="AC67" s="421"/>
      <c r="AD67" s="418"/>
      <c r="AE67" s="421"/>
      <c r="AF67" s="418"/>
      <c r="AG67" s="418"/>
      <c r="AH67" s="418"/>
      <c r="AI67" s="421"/>
      <c r="AJ67" s="418"/>
      <c r="AK67" s="421"/>
      <c r="AL67" s="418"/>
      <c r="AM67" s="418"/>
      <c r="AN67" s="418"/>
      <c r="AO67" s="421"/>
      <c r="AP67" s="418"/>
      <c r="AQ67" s="421"/>
      <c r="AR67" s="418"/>
    </row>
    <row r="68" spans="1:86" ht="19.5" customHeight="1">
      <c r="A68" s="469"/>
      <c r="B68" s="441"/>
      <c r="C68" s="499"/>
      <c r="D68" s="502"/>
      <c r="E68" s="502"/>
      <c r="F68" s="502"/>
      <c r="G68" s="502"/>
      <c r="H68" s="441"/>
      <c r="I68" s="441"/>
      <c r="J68" s="441"/>
      <c r="K68" s="502"/>
      <c r="L68" s="441"/>
      <c r="M68" s="502"/>
      <c r="N68" s="441"/>
      <c r="O68" s="441"/>
      <c r="P68" s="374"/>
      <c r="Q68" s="267">
        <v>4000</v>
      </c>
      <c r="R68" s="170" t="s">
        <v>8</v>
      </c>
      <c r="S68" s="422"/>
      <c r="T68" s="419"/>
      <c r="U68" s="419"/>
      <c r="V68" s="419"/>
      <c r="W68" s="422"/>
      <c r="X68" s="419"/>
      <c r="Y68" s="422"/>
      <c r="Z68" s="419"/>
      <c r="AA68" s="419"/>
      <c r="AB68" s="419"/>
      <c r="AC68" s="422"/>
      <c r="AD68" s="419"/>
      <c r="AE68" s="422"/>
      <c r="AF68" s="419"/>
      <c r="AG68" s="419"/>
      <c r="AH68" s="419"/>
      <c r="AI68" s="422"/>
      <c r="AJ68" s="419"/>
      <c r="AK68" s="422"/>
      <c r="AL68" s="419"/>
      <c r="AM68" s="419"/>
      <c r="AN68" s="419"/>
      <c r="AO68" s="422"/>
      <c r="AP68" s="419"/>
      <c r="AQ68" s="422"/>
      <c r="AR68" s="419"/>
    </row>
    <row r="69" spans="1:86" ht="19.5" customHeight="1">
      <c r="A69" s="469"/>
      <c r="B69" s="441"/>
      <c r="C69" s="499"/>
      <c r="D69" s="502"/>
      <c r="E69" s="502"/>
      <c r="F69" s="502"/>
      <c r="G69" s="502"/>
      <c r="H69" s="441"/>
      <c r="I69" s="441"/>
      <c r="J69" s="441"/>
      <c r="K69" s="502"/>
      <c r="L69" s="441"/>
      <c r="M69" s="502"/>
      <c r="N69" s="441"/>
      <c r="O69" s="441"/>
      <c r="P69" s="372" t="s">
        <v>12</v>
      </c>
      <c r="Q69" s="267">
        <v>78.8</v>
      </c>
      <c r="R69" s="112" t="s">
        <v>8</v>
      </c>
      <c r="S69" s="422"/>
      <c r="T69" s="419"/>
      <c r="U69" s="419"/>
      <c r="V69" s="419"/>
      <c r="W69" s="422"/>
      <c r="X69" s="419"/>
      <c r="Y69" s="422"/>
      <c r="Z69" s="419"/>
      <c r="AA69" s="419"/>
      <c r="AB69" s="419"/>
      <c r="AC69" s="422"/>
      <c r="AD69" s="419"/>
      <c r="AE69" s="422"/>
      <c r="AF69" s="419"/>
      <c r="AG69" s="419"/>
      <c r="AH69" s="419"/>
      <c r="AI69" s="422"/>
      <c r="AJ69" s="419"/>
      <c r="AK69" s="422"/>
      <c r="AL69" s="419"/>
      <c r="AM69" s="419"/>
      <c r="AN69" s="419"/>
      <c r="AO69" s="422"/>
      <c r="AP69" s="419"/>
      <c r="AQ69" s="422"/>
      <c r="AR69" s="419"/>
    </row>
    <row r="70" spans="1:86" ht="19.5" customHeight="1">
      <c r="A70" s="469"/>
      <c r="B70" s="441"/>
      <c r="C70" s="499"/>
      <c r="D70" s="502"/>
      <c r="E70" s="502"/>
      <c r="F70" s="502"/>
      <c r="G70" s="502"/>
      <c r="H70" s="441"/>
      <c r="I70" s="441"/>
      <c r="J70" s="441"/>
      <c r="K70" s="502"/>
      <c r="L70" s="441"/>
      <c r="M70" s="502"/>
      <c r="N70" s="441"/>
      <c r="O70" s="441"/>
      <c r="P70" s="374"/>
      <c r="Q70" s="267">
        <v>0.39600000000000002</v>
      </c>
      <c r="R70" s="170" t="s">
        <v>5</v>
      </c>
      <c r="S70" s="422"/>
      <c r="T70" s="419"/>
      <c r="U70" s="419"/>
      <c r="V70" s="419"/>
      <c r="W70" s="422"/>
      <c r="X70" s="419"/>
      <c r="Y70" s="422"/>
      <c r="Z70" s="419"/>
      <c r="AA70" s="419"/>
      <c r="AB70" s="419"/>
      <c r="AC70" s="422"/>
      <c r="AD70" s="419"/>
      <c r="AE70" s="422"/>
      <c r="AF70" s="419"/>
      <c r="AG70" s="419"/>
      <c r="AH70" s="419"/>
      <c r="AI70" s="422"/>
      <c r="AJ70" s="419"/>
      <c r="AK70" s="422"/>
      <c r="AL70" s="419"/>
      <c r="AM70" s="419"/>
      <c r="AN70" s="419"/>
      <c r="AO70" s="422"/>
      <c r="AP70" s="419"/>
      <c r="AQ70" s="422"/>
      <c r="AR70" s="419"/>
    </row>
    <row r="71" spans="1:86">
      <c r="A71" s="470"/>
      <c r="B71" s="442"/>
      <c r="C71" s="500"/>
      <c r="D71" s="503"/>
      <c r="E71" s="503"/>
      <c r="F71" s="503"/>
      <c r="G71" s="503"/>
      <c r="H71" s="442"/>
      <c r="I71" s="442"/>
      <c r="J71" s="442"/>
      <c r="K71" s="503"/>
      <c r="L71" s="442"/>
      <c r="M71" s="503"/>
      <c r="N71" s="442"/>
      <c r="O71" s="442"/>
      <c r="P71" s="173" t="s">
        <v>105</v>
      </c>
      <c r="Q71" s="243">
        <f>Q68</f>
        <v>4000</v>
      </c>
      <c r="R71" s="112" t="s">
        <v>8</v>
      </c>
      <c r="S71" s="423"/>
      <c r="T71" s="420"/>
      <c r="U71" s="420"/>
      <c r="V71" s="420"/>
      <c r="W71" s="423"/>
      <c r="X71" s="420"/>
      <c r="Y71" s="423"/>
      <c r="Z71" s="420"/>
      <c r="AA71" s="420"/>
      <c r="AB71" s="420"/>
      <c r="AC71" s="423"/>
      <c r="AD71" s="420"/>
      <c r="AE71" s="423"/>
      <c r="AF71" s="420"/>
      <c r="AG71" s="420"/>
      <c r="AH71" s="420"/>
      <c r="AI71" s="423"/>
      <c r="AJ71" s="420"/>
      <c r="AK71" s="423"/>
      <c r="AL71" s="420"/>
      <c r="AM71" s="420"/>
      <c r="AN71" s="420"/>
      <c r="AO71" s="423"/>
      <c r="AP71" s="420"/>
      <c r="AQ71" s="423"/>
      <c r="AR71" s="420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t="15" customHeight="1">
      <c r="A72" s="519">
        <v>15</v>
      </c>
      <c r="B72" s="372" t="s">
        <v>202</v>
      </c>
      <c r="C72" s="498" t="s">
        <v>203</v>
      </c>
      <c r="D72" s="501">
        <v>1.6</v>
      </c>
      <c r="E72" s="501">
        <v>10540</v>
      </c>
      <c r="F72" s="501">
        <v>1.6</v>
      </c>
      <c r="G72" s="501">
        <v>10540</v>
      </c>
      <c r="H72" s="440"/>
      <c r="I72" s="440"/>
      <c r="J72" s="440"/>
      <c r="K72" s="501"/>
      <c r="L72" s="440"/>
      <c r="M72" s="501"/>
      <c r="N72" s="372"/>
      <c r="O72" s="372"/>
      <c r="P72" s="372"/>
      <c r="Q72" s="516"/>
      <c r="R72" s="372"/>
      <c r="S72" s="516"/>
      <c r="T72" s="372" t="s">
        <v>1708</v>
      </c>
      <c r="U72" s="372" t="s">
        <v>1700</v>
      </c>
      <c r="V72" s="372" t="s">
        <v>11</v>
      </c>
      <c r="W72" s="267">
        <v>0.25</v>
      </c>
      <c r="X72" s="170" t="s">
        <v>5</v>
      </c>
      <c r="Y72" s="421">
        <v>3365.2824999999998</v>
      </c>
      <c r="Z72" s="418"/>
      <c r="AA72" s="418"/>
      <c r="AB72" s="418"/>
      <c r="AC72" s="421"/>
      <c r="AD72" s="418"/>
      <c r="AE72" s="421"/>
      <c r="AF72" s="418"/>
      <c r="AG72" s="418"/>
      <c r="AH72" s="418"/>
      <c r="AI72" s="421"/>
      <c r="AJ72" s="418"/>
      <c r="AK72" s="421"/>
      <c r="AL72" s="418"/>
      <c r="AM72" s="418"/>
      <c r="AN72" s="418"/>
      <c r="AO72" s="421"/>
      <c r="AP72" s="418"/>
      <c r="AQ72" s="421"/>
      <c r="AR72" s="418"/>
    </row>
    <row r="73" spans="1:86" ht="15" customHeight="1">
      <c r="A73" s="520"/>
      <c r="B73" s="373"/>
      <c r="C73" s="499"/>
      <c r="D73" s="502"/>
      <c r="E73" s="502"/>
      <c r="F73" s="502"/>
      <c r="G73" s="502"/>
      <c r="H73" s="441"/>
      <c r="I73" s="441"/>
      <c r="J73" s="441"/>
      <c r="K73" s="502"/>
      <c r="L73" s="441"/>
      <c r="M73" s="502"/>
      <c r="N73" s="373"/>
      <c r="O73" s="373"/>
      <c r="P73" s="373"/>
      <c r="Q73" s="517"/>
      <c r="R73" s="373"/>
      <c r="S73" s="517"/>
      <c r="T73" s="373"/>
      <c r="U73" s="373"/>
      <c r="V73" s="374"/>
      <c r="W73" s="267">
        <v>1700</v>
      </c>
      <c r="X73" s="170" t="s">
        <v>8</v>
      </c>
      <c r="Y73" s="422"/>
      <c r="Z73" s="419"/>
      <c r="AA73" s="419"/>
      <c r="AB73" s="419"/>
      <c r="AC73" s="422"/>
      <c r="AD73" s="419"/>
      <c r="AE73" s="422"/>
      <c r="AF73" s="419"/>
      <c r="AG73" s="419"/>
      <c r="AH73" s="419"/>
      <c r="AI73" s="422"/>
      <c r="AJ73" s="419"/>
      <c r="AK73" s="422"/>
      <c r="AL73" s="419"/>
      <c r="AM73" s="419"/>
      <c r="AN73" s="419"/>
      <c r="AO73" s="422"/>
      <c r="AP73" s="419"/>
      <c r="AQ73" s="422"/>
      <c r="AR73" s="419"/>
    </row>
    <row r="74" spans="1:86" ht="15" customHeight="1">
      <c r="A74" s="520"/>
      <c r="B74" s="373"/>
      <c r="C74" s="499"/>
      <c r="D74" s="502"/>
      <c r="E74" s="502"/>
      <c r="F74" s="502"/>
      <c r="G74" s="502"/>
      <c r="H74" s="441"/>
      <c r="I74" s="441"/>
      <c r="J74" s="441"/>
      <c r="K74" s="502"/>
      <c r="L74" s="441"/>
      <c r="M74" s="502"/>
      <c r="N74" s="373"/>
      <c r="O74" s="373"/>
      <c r="P74" s="373"/>
      <c r="Q74" s="517"/>
      <c r="R74" s="373"/>
      <c r="S74" s="517"/>
      <c r="T74" s="373"/>
      <c r="U74" s="373"/>
      <c r="V74" s="372" t="s">
        <v>12</v>
      </c>
      <c r="W74" s="267">
        <v>59.5</v>
      </c>
      <c r="X74" s="112" t="s">
        <v>8</v>
      </c>
      <c r="Y74" s="422"/>
      <c r="Z74" s="419"/>
      <c r="AA74" s="419"/>
      <c r="AB74" s="419"/>
      <c r="AC74" s="422"/>
      <c r="AD74" s="419"/>
      <c r="AE74" s="422"/>
      <c r="AF74" s="419"/>
      <c r="AG74" s="419"/>
      <c r="AH74" s="419"/>
      <c r="AI74" s="422"/>
      <c r="AJ74" s="419"/>
      <c r="AK74" s="422"/>
      <c r="AL74" s="419"/>
      <c r="AM74" s="419"/>
      <c r="AN74" s="419"/>
      <c r="AO74" s="422"/>
      <c r="AP74" s="419"/>
      <c r="AQ74" s="422"/>
      <c r="AR74" s="419"/>
    </row>
    <row r="75" spans="1:86" ht="15" customHeight="1">
      <c r="A75" s="520"/>
      <c r="B75" s="373"/>
      <c r="C75" s="499"/>
      <c r="D75" s="502"/>
      <c r="E75" s="502"/>
      <c r="F75" s="502"/>
      <c r="G75" s="502"/>
      <c r="H75" s="441"/>
      <c r="I75" s="441"/>
      <c r="J75" s="441"/>
      <c r="K75" s="502"/>
      <c r="L75" s="441"/>
      <c r="M75" s="502"/>
      <c r="N75" s="373"/>
      <c r="O75" s="373"/>
      <c r="P75" s="373"/>
      <c r="Q75" s="517"/>
      <c r="R75" s="373"/>
      <c r="S75" s="517"/>
      <c r="T75" s="373"/>
      <c r="U75" s="373"/>
      <c r="V75" s="374"/>
      <c r="W75" s="267">
        <v>9.2999999999999999E-2</v>
      </c>
      <c r="X75" s="170" t="s">
        <v>5</v>
      </c>
      <c r="Y75" s="422"/>
      <c r="Z75" s="419"/>
      <c r="AA75" s="419"/>
      <c r="AB75" s="419"/>
      <c r="AC75" s="422"/>
      <c r="AD75" s="419"/>
      <c r="AE75" s="422"/>
      <c r="AF75" s="419"/>
      <c r="AG75" s="419"/>
      <c r="AH75" s="419"/>
      <c r="AI75" s="422"/>
      <c r="AJ75" s="419"/>
      <c r="AK75" s="422"/>
      <c r="AL75" s="419"/>
      <c r="AM75" s="419"/>
      <c r="AN75" s="419"/>
      <c r="AO75" s="422"/>
      <c r="AP75" s="419"/>
      <c r="AQ75" s="422"/>
      <c r="AR75" s="419"/>
    </row>
    <row r="76" spans="1:86">
      <c r="A76" s="521"/>
      <c r="B76" s="374"/>
      <c r="C76" s="500"/>
      <c r="D76" s="503"/>
      <c r="E76" s="503"/>
      <c r="F76" s="503"/>
      <c r="G76" s="503"/>
      <c r="H76" s="442"/>
      <c r="I76" s="442"/>
      <c r="J76" s="442"/>
      <c r="K76" s="503"/>
      <c r="L76" s="442"/>
      <c r="M76" s="503"/>
      <c r="N76" s="374"/>
      <c r="O76" s="374"/>
      <c r="P76" s="374"/>
      <c r="Q76" s="518"/>
      <c r="R76" s="374"/>
      <c r="S76" s="518"/>
      <c r="T76" s="374"/>
      <c r="U76" s="374"/>
      <c r="V76" s="173" t="s">
        <v>105</v>
      </c>
      <c r="W76" s="243">
        <f>W73</f>
        <v>1700</v>
      </c>
      <c r="X76" s="112" t="s">
        <v>8</v>
      </c>
      <c r="Y76" s="423"/>
      <c r="Z76" s="420"/>
      <c r="AA76" s="420"/>
      <c r="AB76" s="420"/>
      <c r="AC76" s="423"/>
      <c r="AD76" s="420"/>
      <c r="AE76" s="423"/>
      <c r="AF76" s="420"/>
      <c r="AG76" s="420"/>
      <c r="AH76" s="420"/>
      <c r="AI76" s="423"/>
      <c r="AJ76" s="420"/>
      <c r="AK76" s="423"/>
      <c r="AL76" s="420"/>
      <c r="AM76" s="420"/>
      <c r="AN76" s="420"/>
      <c r="AO76" s="423"/>
      <c r="AP76" s="420"/>
      <c r="AQ76" s="423"/>
      <c r="AR76" s="420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t="15" customHeight="1">
      <c r="A77" s="512">
        <v>16</v>
      </c>
      <c r="B77" s="522" t="s">
        <v>204</v>
      </c>
      <c r="C77" s="533" t="s">
        <v>205</v>
      </c>
      <c r="D77" s="411">
        <v>1</v>
      </c>
      <c r="E77" s="411">
        <v>4825</v>
      </c>
      <c r="F77" s="411">
        <v>1</v>
      </c>
      <c r="G77" s="411">
        <v>4825</v>
      </c>
      <c r="H77" s="446"/>
      <c r="I77" s="446"/>
      <c r="J77" s="446"/>
      <c r="K77" s="869"/>
      <c r="L77" s="522"/>
      <c r="M77" s="411"/>
      <c r="N77" s="522"/>
      <c r="O77" s="522"/>
      <c r="P77" s="416"/>
      <c r="Q77" s="476"/>
      <c r="R77" s="416"/>
      <c r="S77" s="476"/>
      <c r="T77" s="416"/>
      <c r="U77" s="416"/>
      <c r="V77" s="416"/>
      <c r="W77" s="476"/>
      <c r="X77" s="416"/>
      <c r="Y77" s="476"/>
      <c r="Z77" s="440" t="s">
        <v>1709</v>
      </c>
      <c r="AA77" s="440" t="s">
        <v>1710</v>
      </c>
      <c r="AB77" s="531" t="s">
        <v>41</v>
      </c>
      <c r="AC77" s="267">
        <v>0.96499999999999997</v>
      </c>
      <c r="AD77" s="170" t="s">
        <v>5</v>
      </c>
      <c r="AE77" s="479">
        <v>40929.529299999995</v>
      </c>
      <c r="AF77" s="531"/>
      <c r="AG77" s="531"/>
      <c r="AH77" s="531"/>
      <c r="AI77" s="479"/>
      <c r="AJ77" s="531"/>
      <c r="AK77" s="479"/>
      <c r="AL77" s="531"/>
      <c r="AM77" s="531"/>
      <c r="AN77" s="531"/>
      <c r="AO77" s="479"/>
      <c r="AP77" s="531"/>
      <c r="AQ77" s="479"/>
      <c r="AR77" s="53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>
      <c r="A78" s="513"/>
      <c r="B78" s="523"/>
      <c r="C78" s="534"/>
      <c r="D78" s="412"/>
      <c r="E78" s="412"/>
      <c r="F78" s="412"/>
      <c r="G78" s="412"/>
      <c r="H78" s="447"/>
      <c r="I78" s="447"/>
      <c r="J78" s="447"/>
      <c r="K78" s="870"/>
      <c r="L78" s="523"/>
      <c r="M78" s="412"/>
      <c r="N78" s="523"/>
      <c r="O78" s="523"/>
      <c r="P78" s="475"/>
      <c r="Q78" s="477"/>
      <c r="R78" s="475"/>
      <c r="S78" s="477"/>
      <c r="T78" s="475"/>
      <c r="U78" s="475"/>
      <c r="V78" s="475"/>
      <c r="W78" s="477"/>
      <c r="X78" s="475"/>
      <c r="Y78" s="477"/>
      <c r="Z78" s="441"/>
      <c r="AA78" s="441"/>
      <c r="AB78" s="532"/>
      <c r="AC78" s="267">
        <v>4825</v>
      </c>
      <c r="AD78" s="170" t="s">
        <v>8</v>
      </c>
      <c r="AE78" s="480"/>
      <c r="AF78" s="532"/>
      <c r="AG78" s="532"/>
      <c r="AH78" s="532"/>
      <c r="AI78" s="480"/>
      <c r="AJ78" s="532"/>
      <c r="AK78" s="480"/>
      <c r="AL78" s="532"/>
      <c r="AM78" s="532"/>
      <c r="AN78" s="532"/>
      <c r="AO78" s="480"/>
      <c r="AP78" s="532"/>
      <c r="AQ78" s="480"/>
      <c r="AR78" s="532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t="15" customHeight="1">
      <c r="A79" s="468">
        <v>17</v>
      </c>
      <c r="B79" s="440">
        <v>333711</v>
      </c>
      <c r="C79" s="498" t="s">
        <v>206</v>
      </c>
      <c r="D79" s="501">
        <v>2</v>
      </c>
      <c r="E79" s="501">
        <v>28000</v>
      </c>
      <c r="F79" s="501">
        <v>2</v>
      </c>
      <c r="G79" s="501">
        <v>28000</v>
      </c>
      <c r="H79" s="440"/>
      <c r="I79" s="440"/>
      <c r="J79" s="440"/>
      <c r="K79" s="501"/>
      <c r="L79" s="440"/>
      <c r="M79" s="501"/>
      <c r="N79" s="440" t="s">
        <v>1711</v>
      </c>
      <c r="O79" s="440" t="s">
        <v>1712</v>
      </c>
      <c r="P79" s="372" t="s">
        <v>11</v>
      </c>
      <c r="Q79" s="267">
        <v>1.2</v>
      </c>
      <c r="R79" s="170" t="s">
        <v>5</v>
      </c>
      <c r="S79" s="421">
        <v>15512.018048101767</v>
      </c>
      <c r="T79" s="418"/>
      <c r="U79" s="418"/>
      <c r="V79" s="418"/>
      <c r="W79" s="421"/>
      <c r="X79" s="418"/>
      <c r="Y79" s="421"/>
      <c r="Z79" s="418"/>
      <c r="AA79" s="418"/>
      <c r="AB79" s="418"/>
      <c r="AC79" s="421"/>
      <c r="AD79" s="418"/>
      <c r="AE79" s="421"/>
      <c r="AF79" s="418"/>
      <c r="AG79" s="418"/>
      <c r="AH79" s="418"/>
      <c r="AI79" s="421"/>
      <c r="AJ79" s="418"/>
      <c r="AK79" s="421"/>
      <c r="AL79" s="418"/>
      <c r="AM79" s="418"/>
      <c r="AN79" s="418"/>
      <c r="AO79" s="421"/>
      <c r="AP79" s="418"/>
      <c r="AQ79" s="421"/>
      <c r="AR79" s="418"/>
    </row>
    <row r="80" spans="1:86">
      <c r="A80" s="469"/>
      <c r="B80" s="441"/>
      <c r="C80" s="499"/>
      <c r="D80" s="502"/>
      <c r="E80" s="502"/>
      <c r="F80" s="502"/>
      <c r="G80" s="502"/>
      <c r="H80" s="441"/>
      <c r="I80" s="441"/>
      <c r="J80" s="441"/>
      <c r="K80" s="502"/>
      <c r="L80" s="441"/>
      <c r="M80" s="502"/>
      <c r="N80" s="441"/>
      <c r="O80" s="441"/>
      <c r="P80" s="374"/>
      <c r="Q80" s="267">
        <v>16800</v>
      </c>
      <c r="R80" s="170" t="s">
        <v>8</v>
      </c>
      <c r="S80" s="422"/>
      <c r="T80" s="419"/>
      <c r="U80" s="419"/>
      <c r="V80" s="419"/>
      <c r="W80" s="422"/>
      <c r="X80" s="419"/>
      <c r="Y80" s="422"/>
      <c r="Z80" s="419"/>
      <c r="AA80" s="419"/>
      <c r="AB80" s="419"/>
      <c r="AC80" s="422"/>
      <c r="AD80" s="419"/>
      <c r="AE80" s="422"/>
      <c r="AF80" s="419"/>
      <c r="AG80" s="419"/>
      <c r="AH80" s="419"/>
      <c r="AI80" s="422"/>
      <c r="AJ80" s="419"/>
      <c r="AK80" s="422"/>
      <c r="AL80" s="419"/>
      <c r="AM80" s="419"/>
      <c r="AN80" s="419"/>
      <c r="AO80" s="422"/>
      <c r="AP80" s="419"/>
      <c r="AQ80" s="422"/>
      <c r="AR80" s="419"/>
    </row>
    <row r="81" spans="1:86">
      <c r="A81" s="469"/>
      <c r="B81" s="441"/>
      <c r="C81" s="499"/>
      <c r="D81" s="502"/>
      <c r="E81" s="502"/>
      <c r="F81" s="502"/>
      <c r="G81" s="502"/>
      <c r="H81" s="441"/>
      <c r="I81" s="441"/>
      <c r="J81" s="441"/>
      <c r="K81" s="502"/>
      <c r="L81" s="441"/>
      <c r="M81" s="502"/>
      <c r="N81" s="441"/>
      <c r="O81" s="441"/>
      <c r="P81" s="372" t="s">
        <v>12</v>
      </c>
      <c r="Q81" s="267">
        <v>1274.45</v>
      </c>
      <c r="R81" s="112" t="s">
        <v>8</v>
      </c>
      <c r="S81" s="422"/>
      <c r="T81" s="419"/>
      <c r="U81" s="419"/>
      <c r="V81" s="419"/>
      <c r="W81" s="422"/>
      <c r="X81" s="419"/>
      <c r="Y81" s="422"/>
      <c r="Z81" s="419"/>
      <c r="AA81" s="419"/>
      <c r="AB81" s="419"/>
      <c r="AC81" s="422"/>
      <c r="AD81" s="419"/>
      <c r="AE81" s="422"/>
      <c r="AF81" s="419"/>
      <c r="AG81" s="419"/>
      <c r="AH81" s="419"/>
      <c r="AI81" s="422"/>
      <c r="AJ81" s="419"/>
      <c r="AK81" s="422"/>
      <c r="AL81" s="419"/>
      <c r="AM81" s="419"/>
      <c r="AN81" s="419"/>
      <c r="AO81" s="422"/>
      <c r="AP81" s="419"/>
      <c r="AQ81" s="422"/>
      <c r="AR81" s="419"/>
    </row>
    <row r="82" spans="1:86">
      <c r="A82" s="469"/>
      <c r="B82" s="441"/>
      <c r="C82" s="499"/>
      <c r="D82" s="502"/>
      <c r="E82" s="502"/>
      <c r="F82" s="502"/>
      <c r="G82" s="502"/>
      <c r="H82" s="441"/>
      <c r="I82" s="441"/>
      <c r="J82" s="441"/>
      <c r="K82" s="502"/>
      <c r="L82" s="441"/>
      <c r="M82" s="502"/>
      <c r="N82" s="441"/>
      <c r="O82" s="441"/>
      <c r="P82" s="374"/>
      <c r="Q82" s="267">
        <v>1.2</v>
      </c>
      <c r="R82" s="170" t="s">
        <v>5</v>
      </c>
      <c r="S82" s="422"/>
      <c r="T82" s="419"/>
      <c r="U82" s="419"/>
      <c r="V82" s="419"/>
      <c r="W82" s="422"/>
      <c r="X82" s="419"/>
      <c r="Y82" s="422"/>
      <c r="Z82" s="419"/>
      <c r="AA82" s="419"/>
      <c r="AB82" s="419"/>
      <c r="AC82" s="422"/>
      <c r="AD82" s="419"/>
      <c r="AE82" s="422"/>
      <c r="AF82" s="419"/>
      <c r="AG82" s="419"/>
      <c r="AH82" s="419"/>
      <c r="AI82" s="422"/>
      <c r="AJ82" s="419"/>
      <c r="AK82" s="422"/>
      <c r="AL82" s="419"/>
      <c r="AM82" s="419"/>
      <c r="AN82" s="419"/>
      <c r="AO82" s="422"/>
      <c r="AP82" s="419"/>
      <c r="AQ82" s="422"/>
      <c r="AR82" s="419"/>
    </row>
    <row r="83" spans="1:86">
      <c r="A83" s="470"/>
      <c r="B83" s="442"/>
      <c r="C83" s="500"/>
      <c r="D83" s="503"/>
      <c r="E83" s="503"/>
      <c r="F83" s="503"/>
      <c r="G83" s="503"/>
      <c r="H83" s="442"/>
      <c r="I83" s="442"/>
      <c r="J83" s="442"/>
      <c r="K83" s="503"/>
      <c r="L83" s="442"/>
      <c r="M83" s="503"/>
      <c r="N83" s="442"/>
      <c r="O83" s="442"/>
      <c r="P83" s="173" t="s">
        <v>105</v>
      </c>
      <c r="Q83" s="243">
        <f>Q80</f>
        <v>16800</v>
      </c>
      <c r="R83" s="112" t="s">
        <v>8</v>
      </c>
      <c r="S83" s="423"/>
      <c r="T83" s="420"/>
      <c r="U83" s="420"/>
      <c r="V83" s="420"/>
      <c r="W83" s="423"/>
      <c r="X83" s="420"/>
      <c r="Y83" s="423"/>
      <c r="Z83" s="420"/>
      <c r="AA83" s="420"/>
      <c r="AB83" s="420"/>
      <c r="AC83" s="423"/>
      <c r="AD83" s="420"/>
      <c r="AE83" s="423"/>
      <c r="AF83" s="420"/>
      <c r="AG83" s="420"/>
      <c r="AH83" s="420"/>
      <c r="AI83" s="423"/>
      <c r="AJ83" s="420"/>
      <c r="AK83" s="423"/>
      <c r="AL83" s="420"/>
      <c r="AM83" s="420"/>
      <c r="AN83" s="420"/>
      <c r="AO83" s="423"/>
      <c r="AP83" s="420"/>
      <c r="AQ83" s="423"/>
      <c r="AR83" s="420"/>
    </row>
    <row r="84" spans="1:86" ht="14.25" customHeight="1">
      <c r="A84" s="468">
        <v>18</v>
      </c>
      <c r="B84" s="440" t="s">
        <v>207</v>
      </c>
      <c r="C84" s="498" t="s">
        <v>208</v>
      </c>
      <c r="D84" s="501">
        <v>0.4</v>
      </c>
      <c r="E84" s="501">
        <v>2450</v>
      </c>
      <c r="F84" s="501">
        <v>0.4</v>
      </c>
      <c r="G84" s="501">
        <v>2450</v>
      </c>
      <c r="H84" s="440"/>
      <c r="I84" s="440"/>
      <c r="J84" s="440"/>
      <c r="K84" s="501"/>
      <c r="L84" s="440"/>
      <c r="M84" s="501"/>
      <c r="N84" s="440" t="s">
        <v>1713</v>
      </c>
      <c r="O84" s="440" t="s">
        <v>1714</v>
      </c>
      <c r="P84" s="372" t="s">
        <v>11</v>
      </c>
      <c r="Q84" s="267">
        <v>0.11</v>
      </c>
      <c r="R84" s="170" t="s">
        <v>5</v>
      </c>
      <c r="S84" s="421">
        <v>1421.9349877426619</v>
      </c>
      <c r="T84" s="418"/>
      <c r="U84" s="418"/>
      <c r="V84" s="418"/>
      <c r="W84" s="421"/>
      <c r="X84" s="418"/>
      <c r="Y84" s="421"/>
      <c r="Z84" s="418"/>
      <c r="AA84" s="418"/>
      <c r="AB84" s="418"/>
      <c r="AC84" s="421"/>
      <c r="AD84" s="418"/>
      <c r="AE84" s="421"/>
      <c r="AF84" s="418"/>
      <c r="AG84" s="418"/>
      <c r="AH84" s="418"/>
      <c r="AI84" s="421"/>
      <c r="AJ84" s="418"/>
      <c r="AK84" s="421"/>
      <c r="AL84" s="418"/>
      <c r="AM84" s="418"/>
      <c r="AN84" s="418"/>
      <c r="AO84" s="421"/>
      <c r="AP84" s="418"/>
      <c r="AQ84" s="421"/>
      <c r="AR84" s="418"/>
    </row>
    <row r="85" spans="1:86" ht="14.25" customHeight="1">
      <c r="A85" s="469"/>
      <c r="B85" s="441"/>
      <c r="C85" s="499"/>
      <c r="D85" s="502"/>
      <c r="E85" s="502"/>
      <c r="F85" s="502"/>
      <c r="G85" s="502"/>
      <c r="H85" s="441"/>
      <c r="I85" s="441"/>
      <c r="J85" s="441"/>
      <c r="K85" s="502"/>
      <c r="L85" s="441"/>
      <c r="M85" s="502"/>
      <c r="N85" s="441"/>
      <c r="O85" s="441"/>
      <c r="P85" s="374"/>
      <c r="Q85" s="267">
        <v>770</v>
      </c>
      <c r="R85" s="170" t="s">
        <v>8</v>
      </c>
      <c r="S85" s="422"/>
      <c r="T85" s="419"/>
      <c r="U85" s="419"/>
      <c r="V85" s="419"/>
      <c r="W85" s="422"/>
      <c r="X85" s="419"/>
      <c r="Y85" s="422"/>
      <c r="Z85" s="419"/>
      <c r="AA85" s="419"/>
      <c r="AB85" s="419"/>
      <c r="AC85" s="422"/>
      <c r="AD85" s="419"/>
      <c r="AE85" s="422"/>
      <c r="AF85" s="419"/>
      <c r="AG85" s="419"/>
      <c r="AH85" s="419"/>
      <c r="AI85" s="422"/>
      <c r="AJ85" s="419"/>
      <c r="AK85" s="422"/>
      <c r="AL85" s="419"/>
      <c r="AM85" s="419"/>
      <c r="AN85" s="419"/>
      <c r="AO85" s="422"/>
      <c r="AP85" s="419"/>
      <c r="AQ85" s="422"/>
      <c r="AR85" s="419"/>
    </row>
    <row r="86" spans="1:86" ht="14.25" customHeight="1">
      <c r="A86" s="469"/>
      <c r="B86" s="441"/>
      <c r="C86" s="499"/>
      <c r="D86" s="502"/>
      <c r="E86" s="502"/>
      <c r="F86" s="502"/>
      <c r="G86" s="502"/>
      <c r="H86" s="441"/>
      <c r="I86" s="441"/>
      <c r="J86" s="441"/>
      <c r="K86" s="502"/>
      <c r="L86" s="441"/>
      <c r="M86" s="502"/>
      <c r="N86" s="441"/>
      <c r="O86" s="441"/>
      <c r="P86" s="372" t="s">
        <v>12</v>
      </c>
      <c r="Q86" s="267">
        <v>2.75</v>
      </c>
      <c r="R86" s="170" t="s">
        <v>5</v>
      </c>
      <c r="S86" s="422"/>
      <c r="T86" s="419"/>
      <c r="U86" s="419"/>
      <c r="V86" s="419"/>
      <c r="W86" s="422"/>
      <c r="X86" s="419"/>
      <c r="Y86" s="422"/>
      <c r="Z86" s="419"/>
      <c r="AA86" s="419"/>
      <c r="AB86" s="419"/>
      <c r="AC86" s="422"/>
      <c r="AD86" s="419"/>
      <c r="AE86" s="422"/>
      <c r="AF86" s="419"/>
      <c r="AG86" s="419"/>
      <c r="AH86" s="419"/>
      <c r="AI86" s="422"/>
      <c r="AJ86" s="419"/>
      <c r="AK86" s="422"/>
      <c r="AL86" s="419"/>
      <c r="AM86" s="419"/>
      <c r="AN86" s="419"/>
      <c r="AO86" s="422"/>
      <c r="AP86" s="419"/>
      <c r="AQ86" s="422"/>
      <c r="AR86" s="419"/>
    </row>
    <row r="87" spans="1:86" ht="14.25" customHeight="1">
      <c r="A87" s="469"/>
      <c r="B87" s="441"/>
      <c r="C87" s="499"/>
      <c r="D87" s="502"/>
      <c r="E87" s="502"/>
      <c r="F87" s="502"/>
      <c r="G87" s="502"/>
      <c r="H87" s="441"/>
      <c r="I87" s="441"/>
      <c r="J87" s="441"/>
      <c r="K87" s="502"/>
      <c r="L87" s="441"/>
      <c r="M87" s="502"/>
      <c r="N87" s="441"/>
      <c r="O87" s="441"/>
      <c r="P87" s="374"/>
      <c r="Q87" s="267">
        <v>0.11</v>
      </c>
      <c r="R87" s="170" t="s">
        <v>8</v>
      </c>
      <c r="S87" s="422"/>
      <c r="T87" s="419"/>
      <c r="U87" s="419"/>
      <c r="V87" s="419"/>
      <c r="W87" s="422"/>
      <c r="X87" s="419"/>
      <c r="Y87" s="422"/>
      <c r="Z87" s="419"/>
      <c r="AA87" s="419"/>
      <c r="AB87" s="419"/>
      <c r="AC87" s="422"/>
      <c r="AD87" s="419"/>
      <c r="AE87" s="422"/>
      <c r="AF87" s="419"/>
      <c r="AG87" s="419"/>
      <c r="AH87" s="419"/>
      <c r="AI87" s="422"/>
      <c r="AJ87" s="419"/>
      <c r="AK87" s="422"/>
      <c r="AL87" s="419"/>
      <c r="AM87" s="419"/>
      <c r="AN87" s="419"/>
      <c r="AO87" s="422"/>
      <c r="AP87" s="419"/>
      <c r="AQ87" s="422"/>
      <c r="AR87" s="419"/>
    </row>
    <row r="88" spans="1:86">
      <c r="A88" s="470"/>
      <c r="B88" s="442"/>
      <c r="C88" s="500"/>
      <c r="D88" s="503"/>
      <c r="E88" s="503"/>
      <c r="F88" s="503"/>
      <c r="G88" s="503"/>
      <c r="H88" s="442"/>
      <c r="I88" s="442"/>
      <c r="J88" s="442"/>
      <c r="K88" s="503"/>
      <c r="L88" s="442"/>
      <c r="M88" s="503"/>
      <c r="N88" s="442"/>
      <c r="O88" s="442"/>
      <c r="P88" s="173" t="s">
        <v>105</v>
      </c>
      <c r="Q88" s="243">
        <f>Q85</f>
        <v>770</v>
      </c>
      <c r="R88" s="112" t="s">
        <v>8</v>
      </c>
      <c r="S88" s="423"/>
      <c r="T88" s="420"/>
      <c r="U88" s="420"/>
      <c r="V88" s="420"/>
      <c r="W88" s="423"/>
      <c r="X88" s="420"/>
      <c r="Y88" s="423"/>
      <c r="Z88" s="420"/>
      <c r="AA88" s="420"/>
      <c r="AB88" s="420"/>
      <c r="AC88" s="423"/>
      <c r="AD88" s="420"/>
      <c r="AE88" s="423"/>
      <c r="AF88" s="420"/>
      <c r="AG88" s="420"/>
      <c r="AH88" s="420"/>
      <c r="AI88" s="423"/>
      <c r="AJ88" s="420"/>
      <c r="AK88" s="423"/>
      <c r="AL88" s="420"/>
      <c r="AM88" s="420"/>
      <c r="AN88" s="420"/>
      <c r="AO88" s="423"/>
      <c r="AP88" s="420"/>
      <c r="AQ88" s="423"/>
      <c r="AR88" s="420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t="15" customHeight="1">
      <c r="A89" s="468">
        <v>19</v>
      </c>
      <c r="B89" s="440" t="s">
        <v>211</v>
      </c>
      <c r="C89" s="498" t="s">
        <v>212</v>
      </c>
      <c r="D89" s="501">
        <v>2.8</v>
      </c>
      <c r="E89" s="501">
        <v>28000</v>
      </c>
      <c r="F89" s="501">
        <v>2.8</v>
      </c>
      <c r="G89" s="501">
        <v>28000</v>
      </c>
      <c r="H89" s="440"/>
      <c r="I89" s="440"/>
      <c r="J89" s="440"/>
      <c r="K89" s="501"/>
      <c r="L89" s="440"/>
      <c r="M89" s="501"/>
      <c r="N89" s="440" t="s">
        <v>1715</v>
      </c>
      <c r="O89" s="440" t="s">
        <v>1716</v>
      </c>
      <c r="P89" s="372" t="s">
        <v>11</v>
      </c>
      <c r="Q89" s="267">
        <v>1.68</v>
      </c>
      <c r="R89" s="170" t="s">
        <v>5</v>
      </c>
      <c r="S89" s="421">
        <v>21716.825267342472</v>
      </c>
      <c r="T89" s="418"/>
      <c r="U89" s="418"/>
      <c r="V89" s="418"/>
      <c r="W89" s="421"/>
      <c r="X89" s="418"/>
      <c r="Y89" s="421"/>
      <c r="Z89" s="418"/>
      <c r="AA89" s="418"/>
      <c r="AB89" s="418"/>
      <c r="AC89" s="421"/>
      <c r="AD89" s="418"/>
      <c r="AE89" s="421"/>
      <c r="AF89" s="418"/>
      <c r="AG89" s="418"/>
      <c r="AH89" s="418"/>
      <c r="AI89" s="421"/>
      <c r="AJ89" s="418"/>
      <c r="AK89" s="421"/>
      <c r="AL89" s="418"/>
      <c r="AM89" s="418"/>
      <c r="AN89" s="418"/>
      <c r="AO89" s="421"/>
      <c r="AP89" s="418"/>
      <c r="AQ89" s="421"/>
      <c r="AR89" s="418"/>
    </row>
    <row r="90" spans="1:86" ht="15" customHeight="1">
      <c r="A90" s="469"/>
      <c r="B90" s="441"/>
      <c r="C90" s="499"/>
      <c r="D90" s="502"/>
      <c r="E90" s="502"/>
      <c r="F90" s="502"/>
      <c r="G90" s="502"/>
      <c r="H90" s="441"/>
      <c r="I90" s="441"/>
      <c r="J90" s="441"/>
      <c r="K90" s="502"/>
      <c r="L90" s="441"/>
      <c r="M90" s="502"/>
      <c r="N90" s="441"/>
      <c r="O90" s="441"/>
      <c r="P90" s="374"/>
      <c r="Q90" s="267">
        <v>16800</v>
      </c>
      <c r="R90" s="170" t="s">
        <v>8</v>
      </c>
      <c r="S90" s="422"/>
      <c r="T90" s="419"/>
      <c r="U90" s="419"/>
      <c r="V90" s="419"/>
      <c r="W90" s="422"/>
      <c r="X90" s="419"/>
      <c r="Y90" s="422"/>
      <c r="Z90" s="419"/>
      <c r="AA90" s="419"/>
      <c r="AB90" s="419"/>
      <c r="AC90" s="422"/>
      <c r="AD90" s="419"/>
      <c r="AE90" s="422"/>
      <c r="AF90" s="419"/>
      <c r="AG90" s="419"/>
      <c r="AH90" s="419"/>
      <c r="AI90" s="422"/>
      <c r="AJ90" s="419"/>
      <c r="AK90" s="422"/>
      <c r="AL90" s="419"/>
      <c r="AM90" s="419"/>
      <c r="AN90" s="419"/>
      <c r="AO90" s="422"/>
      <c r="AP90" s="419"/>
      <c r="AQ90" s="422"/>
      <c r="AR90" s="419"/>
    </row>
    <row r="91" spans="1:86" ht="15" customHeight="1">
      <c r="A91" s="469"/>
      <c r="B91" s="441"/>
      <c r="C91" s="499"/>
      <c r="D91" s="502"/>
      <c r="E91" s="502"/>
      <c r="F91" s="502"/>
      <c r="G91" s="502"/>
      <c r="H91" s="441"/>
      <c r="I91" s="441"/>
      <c r="J91" s="441"/>
      <c r="K91" s="502"/>
      <c r="L91" s="441"/>
      <c r="M91" s="502"/>
      <c r="N91" s="441"/>
      <c r="O91" s="441"/>
      <c r="P91" s="372" t="s">
        <v>12</v>
      </c>
      <c r="Q91" s="267">
        <v>2.75</v>
      </c>
      <c r="R91" s="112" t="s">
        <v>8</v>
      </c>
      <c r="S91" s="422"/>
      <c r="T91" s="419"/>
      <c r="U91" s="419"/>
      <c r="V91" s="419"/>
      <c r="W91" s="422"/>
      <c r="X91" s="419"/>
      <c r="Y91" s="422"/>
      <c r="Z91" s="419"/>
      <c r="AA91" s="419"/>
      <c r="AB91" s="419"/>
      <c r="AC91" s="422"/>
      <c r="AD91" s="419"/>
      <c r="AE91" s="422"/>
      <c r="AF91" s="419"/>
      <c r="AG91" s="419"/>
      <c r="AH91" s="419"/>
      <c r="AI91" s="422"/>
      <c r="AJ91" s="419"/>
      <c r="AK91" s="422"/>
      <c r="AL91" s="419"/>
      <c r="AM91" s="419"/>
      <c r="AN91" s="419"/>
      <c r="AO91" s="422"/>
      <c r="AP91" s="419"/>
      <c r="AQ91" s="422"/>
      <c r="AR91" s="419"/>
    </row>
    <row r="92" spans="1:86" ht="15" customHeight="1">
      <c r="A92" s="469"/>
      <c r="B92" s="441"/>
      <c r="C92" s="499"/>
      <c r="D92" s="502"/>
      <c r="E92" s="502"/>
      <c r="F92" s="502"/>
      <c r="G92" s="502"/>
      <c r="H92" s="441"/>
      <c r="I92" s="441"/>
      <c r="J92" s="441"/>
      <c r="K92" s="502"/>
      <c r="L92" s="441"/>
      <c r="M92" s="502"/>
      <c r="N92" s="441"/>
      <c r="O92" s="441"/>
      <c r="P92" s="374"/>
      <c r="Q92" s="267">
        <v>0.11</v>
      </c>
      <c r="R92" s="170" t="s">
        <v>5</v>
      </c>
      <c r="S92" s="422"/>
      <c r="T92" s="419"/>
      <c r="U92" s="419"/>
      <c r="V92" s="419"/>
      <c r="W92" s="422"/>
      <c r="X92" s="419"/>
      <c r="Y92" s="422"/>
      <c r="Z92" s="419"/>
      <c r="AA92" s="419"/>
      <c r="AB92" s="419"/>
      <c r="AC92" s="422"/>
      <c r="AD92" s="419"/>
      <c r="AE92" s="422"/>
      <c r="AF92" s="419"/>
      <c r="AG92" s="419"/>
      <c r="AH92" s="419"/>
      <c r="AI92" s="422"/>
      <c r="AJ92" s="419"/>
      <c r="AK92" s="422"/>
      <c r="AL92" s="419"/>
      <c r="AM92" s="419"/>
      <c r="AN92" s="419"/>
      <c r="AO92" s="422"/>
      <c r="AP92" s="419"/>
      <c r="AQ92" s="422"/>
      <c r="AR92" s="419"/>
    </row>
    <row r="93" spans="1:86">
      <c r="A93" s="470"/>
      <c r="B93" s="442"/>
      <c r="C93" s="500"/>
      <c r="D93" s="503"/>
      <c r="E93" s="503"/>
      <c r="F93" s="503"/>
      <c r="G93" s="503"/>
      <c r="H93" s="442"/>
      <c r="I93" s="442"/>
      <c r="J93" s="442"/>
      <c r="K93" s="503"/>
      <c r="L93" s="442"/>
      <c r="M93" s="503"/>
      <c r="N93" s="442"/>
      <c r="O93" s="442"/>
      <c r="P93" s="173" t="s">
        <v>105</v>
      </c>
      <c r="Q93" s="243">
        <f>Q90</f>
        <v>16800</v>
      </c>
      <c r="R93" s="112" t="s">
        <v>8</v>
      </c>
      <c r="S93" s="423"/>
      <c r="T93" s="420"/>
      <c r="U93" s="420"/>
      <c r="V93" s="420"/>
      <c r="W93" s="423"/>
      <c r="X93" s="420"/>
      <c r="Y93" s="423"/>
      <c r="Z93" s="420"/>
      <c r="AA93" s="420"/>
      <c r="AB93" s="420"/>
      <c r="AC93" s="423"/>
      <c r="AD93" s="420"/>
      <c r="AE93" s="423"/>
      <c r="AF93" s="420"/>
      <c r="AG93" s="420"/>
      <c r="AH93" s="420"/>
      <c r="AI93" s="423"/>
      <c r="AJ93" s="420"/>
      <c r="AK93" s="423"/>
      <c r="AL93" s="420"/>
      <c r="AM93" s="420"/>
      <c r="AN93" s="420"/>
      <c r="AO93" s="423"/>
      <c r="AP93" s="420"/>
      <c r="AQ93" s="423"/>
      <c r="AR93" s="420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t="39" customHeight="1">
      <c r="A94" s="543">
        <v>20</v>
      </c>
      <c r="B94" s="535" t="s">
        <v>213</v>
      </c>
      <c r="C94" s="871" t="s">
        <v>214</v>
      </c>
      <c r="D94" s="390">
        <v>0.4</v>
      </c>
      <c r="E94" s="390">
        <v>1400</v>
      </c>
      <c r="F94" s="390">
        <v>0.4</v>
      </c>
      <c r="G94" s="390">
        <v>1400</v>
      </c>
      <c r="H94" s="390"/>
      <c r="I94" s="390"/>
      <c r="J94" s="390"/>
      <c r="K94" s="390"/>
      <c r="L94" s="390"/>
      <c r="M94" s="390"/>
      <c r="N94" s="535" t="s">
        <v>1717</v>
      </c>
      <c r="O94" s="535" t="s">
        <v>1718</v>
      </c>
      <c r="P94" s="538" t="s">
        <v>11</v>
      </c>
      <c r="Q94" s="270">
        <v>0.106</v>
      </c>
      <c r="R94" s="222" t="s">
        <v>5</v>
      </c>
      <c r="S94" s="535">
        <v>1680.4686218776915</v>
      </c>
      <c r="T94" s="535"/>
      <c r="U94" s="535"/>
      <c r="V94" s="535"/>
      <c r="W94" s="535"/>
      <c r="X94" s="535"/>
      <c r="Y94" s="535"/>
      <c r="Z94" s="535"/>
      <c r="AA94" s="535"/>
      <c r="AB94" s="535"/>
      <c r="AC94" s="535"/>
      <c r="AD94" s="535"/>
      <c r="AE94" s="535"/>
      <c r="AF94" s="535"/>
      <c r="AG94" s="535"/>
      <c r="AH94" s="535"/>
      <c r="AI94" s="535"/>
      <c r="AJ94" s="535"/>
      <c r="AK94" s="535"/>
      <c r="AL94" s="535"/>
      <c r="AM94" s="535"/>
      <c r="AN94" s="535"/>
      <c r="AO94" s="535"/>
      <c r="AP94" s="535"/>
      <c r="AQ94" s="535"/>
      <c r="AR94" s="535"/>
    </row>
    <row r="95" spans="1:86" ht="39" customHeight="1">
      <c r="A95" s="544"/>
      <c r="B95" s="536"/>
      <c r="C95" s="872"/>
      <c r="D95" s="391"/>
      <c r="E95" s="391"/>
      <c r="F95" s="391"/>
      <c r="G95" s="391"/>
      <c r="H95" s="391"/>
      <c r="I95" s="391"/>
      <c r="J95" s="391"/>
      <c r="K95" s="391"/>
      <c r="L95" s="391"/>
      <c r="M95" s="391"/>
      <c r="N95" s="536"/>
      <c r="O95" s="536"/>
      <c r="P95" s="539"/>
      <c r="Q95" s="270">
        <v>371</v>
      </c>
      <c r="R95" s="222" t="s">
        <v>8</v>
      </c>
      <c r="S95" s="536"/>
      <c r="T95" s="536"/>
      <c r="U95" s="536"/>
      <c r="V95" s="536"/>
      <c r="W95" s="536"/>
      <c r="X95" s="536"/>
      <c r="Y95" s="536"/>
      <c r="Z95" s="536"/>
      <c r="AA95" s="536"/>
      <c r="AB95" s="536"/>
      <c r="AC95" s="536"/>
      <c r="AD95" s="536"/>
      <c r="AE95" s="536"/>
      <c r="AF95" s="536"/>
      <c r="AG95" s="536"/>
      <c r="AH95" s="536"/>
      <c r="AI95" s="536"/>
      <c r="AJ95" s="536"/>
      <c r="AK95" s="536"/>
      <c r="AL95" s="536"/>
      <c r="AM95" s="536"/>
      <c r="AN95" s="536"/>
      <c r="AO95" s="536"/>
      <c r="AP95" s="536"/>
      <c r="AQ95" s="536"/>
      <c r="AR95" s="536"/>
    </row>
    <row r="96" spans="1:86">
      <c r="A96" s="545"/>
      <c r="B96" s="537"/>
      <c r="C96" s="873"/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537"/>
      <c r="O96" s="537"/>
      <c r="P96" s="173" t="s">
        <v>105</v>
      </c>
      <c r="Q96" s="243">
        <f>Q95</f>
        <v>371</v>
      </c>
      <c r="R96" s="112" t="s">
        <v>8</v>
      </c>
      <c r="S96" s="537"/>
      <c r="T96" s="537"/>
      <c r="U96" s="537"/>
      <c r="V96" s="537"/>
      <c r="W96" s="537"/>
      <c r="X96" s="537"/>
      <c r="Y96" s="537"/>
      <c r="Z96" s="537"/>
      <c r="AA96" s="537"/>
      <c r="AB96" s="537"/>
      <c r="AC96" s="537"/>
      <c r="AD96" s="537"/>
      <c r="AE96" s="537"/>
      <c r="AF96" s="537"/>
      <c r="AG96" s="537"/>
      <c r="AH96" s="537"/>
      <c r="AI96" s="537"/>
      <c r="AJ96" s="537"/>
      <c r="AK96" s="537"/>
      <c r="AL96" s="537"/>
      <c r="AM96" s="537"/>
      <c r="AN96" s="537"/>
      <c r="AO96" s="537"/>
      <c r="AP96" s="537"/>
      <c r="AQ96" s="537"/>
      <c r="AR96" s="537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t="25.5" customHeight="1">
      <c r="A97" s="528">
        <v>21</v>
      </c>
      <c r="B97" s="540" t="s">
        <v>215</v>
      </c>
      <c r="C97" s="498" t="s">
        <v>216</v>
      </c>
      <c r="D97" s="555">
        <v>0.4</v>
      </c>
      <c r="E97" s="555">
        <v>2400</v>
      </c>
      <c r="F97" s="555">
        <v>0.4</v>
      </c>
      <c r="G97" s="555">
        <v>2400</v>
      </c>
      <c r="H97" s="635"/>
      <c r="I97" s="635"/>
      <c r="J97" s="635"/>
      <c r="K97" s="555"/>
      <c r="L97" s="635"/>
      <c r="M97" s="555"/>
      <c r="N97" s="540"/>
      <c r="O97" s="540"/>
      <c r="P97" s="540"/>
      <c r="Q97" s="421"/>
      <c r="R97" s="540"/>
      <c r="S97" s="421"/>
      <c r="T97" s="372" t="s">
        <v>1705</v>
      </c>
      <c r="U97" s="372" t="s">
        <v>1719</v>
      </c>
      <c r="V97" s="372" t="s">
        <v>11</v>
      </c>
      <c r="W97" s="267">
        <v>0.09</v>
      </c>
      <c r="X97" s="170" t="s">
        <v>5</v>
      </c>
      <c r="Y97" s="421">
        <v>1211.5017000000003</v>
      </c>
      <c r="Z97" s="418"/>
      <c r="AA97" s="418"/>
      <c r="AB97" s="418"/>
      <c r="AC97" s="421"/>
      <c r="AD97" s="418"/>
      <c r="AE97" s="421"/>
      <c r="AF97" s="418"/>
      <c r="AG97" s="418"/>
      <c r="AH97" s="418"/>
      <c r="AI97" s="421"/>
      <c r="AJ97" s="418"/>
      <c r="AK97" s="421"/>
      <c r="AL97" s="418"/>
      <c r="AM97" s="418"/>
      <c r="AN97" s="418"/>
      <c r="AO97" s="421"/>
      <c r="AP97" s="418"/>
      <c r="AQ97" s="421"/>
      <c r="AR97" s="418"/>
    </row>
    <row r="98" spans="1:86" ht="25.5" customHeight="1">
      <c r="A98" s="529"/>
      <c r="B98" s="541"/>
      <c r="C98" s="499"/>
      <c r="D98" s="556"/>
      <c r="E98" s="556"/>
      <c r="F98" s="556"/>
      <c r="G98" s="556"/>
      <c r="H98" s="654"/>
      <c r="I98" s="654"/>
      <c r="J98" s="654"/>
      <c r="K98" s="556"/>
      <c r="L98" s="654"/>
      <c r="M98" s="556"/>
      <c r="N98" s="541"/>
      <c r="O98" s="541"/>
      <c r="P98" s="541"/>
      <c r="Q98" s="422"/>
      <c r="R98" s="541"/>
      <c r="S98" s="422"/>
      <c r="T98" s="373"/>
      <c r="U98" s="373"/>
      <c r="V98" s="374"/>
      <c r="W98" s="267">
        <v>540</v>
      </c>
      <c r="X98" s="170" t="s">
        <v>8</v>
      </c>
      <c r="Y98" s="422"/>
      <c r="Z98" s="419"/>
      <c r="AA98" s="419"/>
      <c r="AB98" s="419"/>
      <c r="AC98" s="422"/>
      <c r="AD98" s="419"/>
      <c r="AE98" s="422"/>
      <c r="AF98" s="419"/>
      <c r="AG98" s="419"/>
      <c r="AH98" s="419"/>
      <c r="AI98" s="422"/>
      <c r="AJ98" s="419"/>
      <c r="AK98" s="422"/>
      <c r="AL98" s="419"/>
      <c r="AM98" s="419"/>
      <c r="AN98" s="419"/>
      <c r="AO98" s="422"/>
      <c r="AP98" s="419"/>
      <c r="AQ98" s="422"/>
      <c r="AR98" s="419"/>
    </row>
    <row r="99" spans="1:86">
      <c r="A99" s="530"/>
      <c r="B99" s="542"/>
      <c r="C99" s="500"/>
      <c r="D99" s="557"/>
      <c r="E99" s="557"/>
      <c r="F99" s="557"/>
      <c r="G99" s="557"/>
      <c r="H99" s="636"/>
      <c r="I99" s="636"/>
      <c r="J99" s="636"/>
      <c r="K99" s="557"/>
      <c r="L99" s="636"/>
      <c r="M99" s="557"/>
      <c r="N99" s="542"/>
      <c r="O99" s="542"/>
      <c r="P99" s="542"/>
      <c r="Q99" s="423"/>
      <c r="R99" s="542"/>
      <c r="S99" s="423"/>
      <c r="T99" s="374"/>
      <c r="U99" s="374"/>
      <c r="V99" s="173" t="s">
        <v>105</v>
      </c>
      <c r="W99" s="243">
        <f>W98</f>
        <v>540</v>
      </c>
      <c r="X99" s="112" t="s">
        <v>8</v>
      </c>
      <c r="Y99" s="423"/>
      <c r="Z99" s="420"/>
      <c r="AA99" s="420"/>
      <c r="AB99" s="420"/>
      <c r="AC99" s="423"/>
      <c r="AD99" s="420"/>
      <c r="AE99" s="423"/>
      <c r="AF99" s="420"/>
      <c r="AG99" s="420"/>
      <c r="AH99" s="420"/>
      <c r="AI99" s="423"/>
      <c r="AJ99" s="420"/>
      <c r="AK99" s="423"/>
      <c r="AL99" s="420"/>
      <c r="AM99" s="420"/>
      <c r="AN99" s="420"/>
      <c r="AO99" s="423"/>
      <c r="AP99" s="420"/>
      <c r="AQ99" s="423"/>
      <c r="AR99" s="420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t="25.5" customHeight="1">
      <c r="A100" s="512">
        <v>22</v>
      </c>
      <c r="B100" s="509" t="s">
        <v>217</v>
      </c>
      <c r="C100" s="487" t="s">
        <v>218</v>
      </c>
      <c r="D100" s="411">
        <v>0.4</v>
      </c>
      <c r="E100" s="411">
        <v>2160</v>
      </c>
      <c r="F100" s="411">
        <v>0.4</v>
      </c>
      <c r="G100" s="411">
        <v>2160</v>
      </c>
      <c r="H100" s="522"/>
      <c r="I100" s="522"/>
      <c r="J100" s="522"/>
      <c r="K100" s="411"/>
      <c r="L100" s="522"/>
      <c r="M100" s="411"/>
      <c r="N100" s="443"/>
      <c r="O100" s="443"/>
      <c r="P100" s="443"/>
      <c r="Q100" s="448"/>
      <c r="R100" s="443"/>
      <c r="S100" s="448"/>
      <c r="T100" s="443" t="s">
        <v>1720</v>
      </c>
      <c r="U100" s="443" t="s">
        <v>1721</v>
      </c>
      <c r="V100" s="372" t="s">
        <v>11</v>
      </c>
      <c r="W100" s="267">
        <v>0.24</v>
      </c>
      <c r="X100" s="170" t="s">
        <v>5</v>
      </c>
      <c r="Y100" s="421">
        <v>3230.6712000000002</v>
      </c>
      <c r="Z100" s="418"/>
      <c r="AA100" s="418"/>
      <c r="AB100" s="418"/>
      <c r="AC100" s="421"/>
      <c r="AD100" s="418"/>
      <c r="AE100" s="421"/>
      <c r="AF100" s="418"/>
      <c r="AG100" s="418"/>
      <c r="AH100" s="418"/>
      <c r="AI100" s="421"/>
      <c r="AJ100" s="418"/>
      <c r="AK100" s="421"/>
      <c r="AL100" s="418"/>
      <c r="AM100" s="418"/>
      <c r="AN100" s="418"/>
      <c r="AO100" s="421"/>
      <c r="AP100" s="418"/>
      <c r="AQ100" s="421"/>
      <c r="AR100" s="418"/>
    </row>
    <row r="101" spans="1:86" ht="25.5" customHeight="1">
      <c r="A101" s="513"/>
      <c r="B101" s="510"/>
      <c r="C101" s="508"/>
      <c r="D101" s="412"/>
      <c r="E101" s="412"/>
      <c r="F101" s="412"/>
      <c r="G101" s="412"/>
      <c r="H101" s="523"/>
      <c r="I101" s="523"/>
      <c r="J101" s="523"/>
      <c r="K101" s="412"/>
      <c r="L101" s="523"/>
      <c r="M101" s="412"/>
      <c r="N101" s="444"/>
      <c r="O101" s="444"/>
      <c r="P101" s="444"/>
      <c r="Q101" s="483"/>
      <c r="R101" s="444"/>
      <c r="S101" s="483"/>
      <c r="T101" s="444"/>
      <c r="U101" s="444"/>
      <c r="V101" s="374"/>
      <c r="W101" s="267">
        <v>1296</v>
      </c>
      <c r="X101" s="170" t="s">
        <v>8</v>
      </c>
      <c r="Y101" s="422"/>
      <c r="Z101" s="419"/>
      <c r="AA101" s="419"/>
      <c r="AB101" s="419"/>
      <c r="AC101" s="422"/>
      <c r="AD101" s="419"/>
      <c r="AE101" s="422"/>
      <c r="AF101" s="419"/>
      <c r="AG101" s="419"/>
      <c r="AH101" s="419"/>
      <c r="AI101" s="422"/>
      <c r="AJ101" s="419"/>
      <c r="AK101" s="422"/>
      <c r="AL101" s="419"/>
      <c r="AM101" s="419"/>
      <c r="AN101" s="419"/>
      <c r="AO101" s="422"/>
      <c r="AP101" s="419"/>
      <c r="AQ101" s="422"/>
      <c r="AR101" s="419"/>
    </row>
    <row r="102" spans="1:86">
      <c r="A102" s="514"/>
      <c r="B102" s="511"/>
      <c r="C102" s="488"/>
      <c r="D102" s="515"/>
      <c r="E102" s="515"/>
      <c r="F102" s="515"/>
      <c r="G102" s="515"/>
      <c r="H102" s="524"/>
      <c r="I102" s="524"/>
      <c r="J102" s="524"/>
      <c r="K102" s="515"/>
      <c r="L102" s="524"/>
      <c r="M102" s="515"/>
      <c r="N102" s="445"/>
      <c r="O102" s="445"/>
      <c r="P102" s="445"/>
      <c r="Q102" s="449"/>
      <c r="R102" s="445"/>
      <c r="S102" s="449"/>
      <c r="T102" s="445"/>
      <c r="U102" s="445"/>
      <c r="V102" s="173" t="s">
        <v>105</v>
      </c>
      <c r="W102" s="243">
        <f>W101</f>
        <v>1296</v>
      </c>
      <c r="X102" s="112" t="s">
        <v>8</v>
      </c>
      <c r="Y102" s="423"/>
      <c r="Z102" s="420"/>
      <c r="AA102" s="420"/>
      <c r="AB102" s="420"/>
      <c r="AC102" s="423"/>
      <c r="AD102" s="420"/>
      <c r="AE102" s="423"/>
      <c r="AF102" s="420"/>
      <c r="AG102" s="420"/>
      <c r="AH102" s="420"/>
      <c r="AI102" s="423"/>
      <c r="AJ102" s="420"/>
      <c r="AK102" s="423"/>
      <c r="AL102" s="420"/>
      <c r="AM102" s="420"/>
      <c r="AN102" s="420"/>
      <c r="AO102" s="423"/>
      <c r="AP102" s="420"/>
      <c r="AQ102" s="423"/>
      <c r="AR102" s="420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t="25.5" customHeight="1">
      <c r="A103" s="528">
        <v>23</v>
      </c>
      <c r="B103" s="540" t="s">
        <v>219</v>
      </c>
      <c r="C103" s="498" t="s">
        <v>220</v>
      </c>
      <c r="D103" s="555">
        <v>0.4</v>
      </c>
      <c r="E103" s="555">
        <v>1600</v>
      </c>
      <c r="F103" s="555">
        <v>0.4</v>
      </c>
      <c r="G103" s="555">
        <v>1600</v>
      </c>
      <c r="H103" s="635"/>
      <c r="I103" s="635"/>
      <c r="J103" s="635"/>
      <c r="K103" s="555"/>
      <c r="L103" s="635"/>
      <c r="M103" s="555"/>
      <c r="N103" s="540"/>
      <c r="O103" s="540"/>
      <c r="P103" s="540"/>
      <c r="Q103" s="421"/>
      <c r="R103" s="540"/>
      <c r="S103" s="421"/>
      <c r="T103" s="443" t="s">
        <v>1722</v>
      </c>
      <c r="U103" s="540" t="s">
        <v>1696</v>
      </c>
      <c r="V103" s="372" t="s">
        <v>11</v>
      </c>
      <c r="W103" s="267">
        <v>0.05</v>
      </c>
      <c r="X103" s="170" t="s">
        <v>5</v>
      </c>
      <c r="Y103" s="421">
        <v>673.0565000000006</v>
      </c>
      <c r="Z103" s="418"/>
      <c r="AA103" s="418"/>
      <c r="AB103" s="418"/>
      <c r="AC103" s="421"/>
      <c r="AD103" s="418"/>
      <c r="AE103" s="421"/>
      <c r="AF103" s="418"/>
      <c r="AG103" s="418"/>
      <c r="AH103" s="418"/>
      <c r="AI103" s="421"/>
      <c r="AJ103" s="418"/>
      <c r="AK103" s="421"/>
      <c r="AL103" s="418"/>
      <c r="AM103" s="418"/>
      <c r="AN103" s="418"/>
      <c r="AO103" s="421"/>
      <c r="AP103" s="418"/>
      <c r="AQ103" s="421"/>
      <c r="AR103" s="418"/>
    </row>
    <row r="104" spans="1:86" ht="25.5" customHeight="1">
      <c r="A104" s="529"/>
      <c r="B104" s="541"/>
      <c r="C104" s="499"/>
      <c r="D104" s="556"/>
      <c r="E104" s="556"/>
      <c r="F104" s="556"/>
      <c r="G104" s="556"/>
      <c r="H104" s="654"/>
      <c r="I104" s="654"/>
      <c r="J104" s="654"/>
      <c r="K104" s="556"/>
      <c r="L104" s="654"/>
      <c r="M104" s="556"/>
      <c r="N104" s="541"/>
      <c r="O104" s="541"/>
      <c r="P104" s="541"/>
      <c r="Q104" s="422"/>
      <c r="R104" s="541"/>
      <c r="S104" s="422"/>
      <c r="T104" s="444"/>
      <c r="U104" s="541"/>
      <c r="V104" s="374"/>
      <c r="W104" s="267">
        <v>200</v>
      </c>
      <c r="X104" s="170" t="s">
        <v>8</v>
      </c>
      <c r="Y104" s="422"/>
      <c r="Z104" s="419"/>
      <c r="AA104" s="419"/>
      <c r="AB104" s="419"/>
      <c r="AC104" s="422"/>
      <c r="AD104" s="419"/>
      <c r="AE104" s="422"/>
      <c r="AF104" s="419"/>
      <c r="AG104" s="419"/>
      <c r="AH104" s="419"/>
      <c r="AI104" s="422"/>
      <c r="AJ104" s="419"/>
      <c r="AK104" s="422"/>
      <c r="AL104" s="419"/>
      <c r="AM104" s="419"/>
      <c r="AN104" s="419"/>
      <c r="AO104" s="422"/>
      <c r="AP104" s="419"/>
      <c r="AQ104" s="422"/>
      <c r="AR104" s="419"/>
    </row>
    <row r="105" spans="1:86">
      <c r="A105" s="530"/>
      <c r="B105" s="542"/>
      <c r="C105" s="500"/>
      <c r="D105" s="557"/>
      <c r="E105" s="557"/>
      <c r="F105" s="557"/>
      <c r="G105" s="557"/>
      <c r="H105" s="636"/>
      <c r="I105" s="636"/>
      <c r="J105" s="636"/>
      <c r="K105" s="557"/>
      <c r="L105" s="636"/>
      <c r="M105" s="557"/>
      <c r="N105" s="542"/>
      <c r="O105" s="542"/>
      <c r="P105" s="542"/>
      <c r="Q105" s="423"/>
      <c r="R105" s="542"/>
      <c r="S105" s="423"/>
      <c r="T105" s="445"/>
      <c r="U105" s="542"/>
      <c r="V105" s="173" t="s">
        <v>105</v>
      </c>
      <c r="W105" s="243">
        <f>W104</f>
        <v>200</v>
      </c>
      <c r="X105" s="112" t="s">
        <v>8</v>
      </c>
      <c r="Y105" s="423"/>
      <c r="Z105" s="420"/>
      <c r="AA105" s="420"/>
      <c r="AB105" s="420"/>
      <c r="AC105" s="423"/>
      <c r="AD105" s="420"/>
      <c r="AE105" s="423"/>
      <c r="AF105" s="420"/>
      <c r="AG105" s="420"/>
      <c r="AH105" s="420"/>
      <c r="AI105" s="423"/>
      <c r="AJ105" s="420"/>
      <c r="AK105" s="423"/>
      <c r="AL105" s="420"/>
      <c r="AM105" s="420"/>
      <c r="AN105" s="420"/>
      <c r="AO105" s="423"/>
      <c r="AP105" s="420"/>
      <c r="AQ105" s="423"/>
      <c r="AR105" s="420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19.5" customHeight="1">
      <c r="A106" s="546">
        <v>24</v>
      </c>
      <c r="B106" s="408">
        <v>335530</v>
      </c>
      <c r="C106" s="549" t="s">
        <v>221</v>
      </c>
      <c r="D106" s="413">
        <v>2.8</v>
      </c>
      <c r="E106" s="413">
        <v>22960</v>
      </c>
      <c r="F106" s="413">
        <v>2.8</v>
      </c>
      <c r="G106" s="413">
        <v>22960</v>
      </c>
      <c r="H106" s="387"/>
      <c r="I106" s="387"/>
      <c r="J106" s="387"/>
      <c r="K106" s="387"/>
      <c r="L106" s="387"/>
      <c r="M106" s="387"/>
      <c r="N106" s="408" t="s">
        <v>1705</v>
      </c>
      <c r="O106" s="408" t="s">
        <v>1723</v>
      </c>
      <c r="P106" s="408" t="s">
        <v>11</v>
      </c>
      <c r="Q106" s="266">
        <v>0.84</v>
      </c>
      <c r="R106" s="303" t="s">
        <v>5</v>
      </c>
      <c r="S106" s="413">
        <v>7806.7209999999995</v>
      </c>
      <c r="T106" s="408"/>
      <c r="U106" s="408"/>
      <c r="V106" s="408"/>
      <c r="W106" s="413"/>
      <c r="X106" s="408"/>
      <c r="Y106" s="413"/>
      <c r="Z106" s="408"/>
      <c r="AA106" s="408"/>
      <c r="AB106" s="408"/>
      <c r="AC106" s="413"/>
      <c r="AD106" s="408"/>
      <c r="AE106" s="413"/>
      <c r="AF106" s="408"/>
      <c r="AG106" s="408"/>
      <c r="AH106" s="408"/>
      <c r="AI106" s="413"/>
      <c r="AJ106" s="408"/>
      <c r="AK106" s="413"/>
      <c r="AL106" s="408"/>
      <c r="AM106" s="408"/>
      <c r="AN106" s="408"/>
      <c r="AO106" s="413"/>
      <c r="AP106" s="408"/>
      <c r="AQ106" s="413"/>
      <c r="AR106" s="408"/>
    </row>
    <row r="107" spans="1:86" ht="19.5" customHeight="1">
      <c r="A107" s="547"/>
      <c r="B107" s="409"/>
      <c r="C107" s="550"/>
      <c r="D107" s="414"/>
      <c r="E107" s="414"/>
      <c r="F107" s="414"/>
      <c r="G107" s="414"/>
      <c r="H107" s="388"/>
      <c r="I107" s="388"/>
      <c r="J107" s="388"/>
      <c r="K107" s="388"/>
      <c r="L107" s="388"/>
      <c r="M107" s="388"/>
      <c r="N107" s="409"/>
      <c r="O107" s="409"/>
      <c r="P107" s="410"/>
      <c r="Q107" s="266">
        <v>6888</v>
      </c>
      <c r="R107" s="303" t="s">
        <v>8</v>
      </c>
      <c r="S107" s="414"/>
      <c r="T107" s="409"/>
      <c r="U107" s="409"/>
      <c r="V107" s="409"/>
      <c r="W107" s="414"/>
      <c r="X107" s="409"/>
      <c r="Y107" s="414"/>
      <c r="Z107" s="409"/>
      <c r="AA107" s="409"/>
      <c r="AB107" s="409"/>
      <c r="AC107" s="414"/>
      <c r="AD107" s="409"/>
      <c r="AE107" s="414"/>
      <c r="AF107" s="409"/>
      <c r="AG107" s="409"/>
      <c r="AH107" s="409"/>
      <c r="AI107" s="414"/>
      <c r="AJ107" s="409"/>
      <c r="AK107" s="414"/>
      <c r="AL107" s="409"/>
      <c r="AM107" s="409"/>
      <c r="AN107" s="409"/>
      <c r="AO107" s="414"/>
      <c r="AP107" s="409"/>
      <c r="AQ107" s="414"/>
      <c r="AR107" s="409"/>
    </row>
    <row r="108" spans="1:86" ht="19.5" customHeight="1">
      <c r="A108" s="547"/>
      <c r="B108" s="409"/>
      <c r="C108" s="550"/>
      <c r="D108" s="414"/>
      <c r="E108" s="414"/>
      <c r="F108" s="414"/>
      <c r="G108" s="414"/>
      <c r="H108" s="388"/>
      <c r="I108" s="388"/>
      <c r="J108" s="388"/>
      <c r="K108" s="388"/>
      <c r="L108" s="388"/>
      <c r="M108" s="388"/>
      <c r="N108" s="409"/>
      <c r="O108" s="409"/>
      <c r="P108" s="408" t="s">
        <v>12</v>
      </c>
      <c r="Q108" s="266">
        <v>177.6</v>
      </c>
      <c r="R108" s="303" t="s">
        <v>8</v>
      </c>
      <c r="S108" s="414"/>
      <c r="T108" s="409"/>
      <c r="U108" s="409"/>
      <c r="V108" s="409"/>
      <c r="W108" s="414"/>
      <c r="X108" s="409"/>
      <c r="Y108" s="414"/>
      <c r="Z108" s="409"/>
      <c r="AA108" s="409"/>
      <c r="AB108" s="409"/>
      <c r="AC108" s="414"/>
      <c r="AD108" s="409"/>
      <c r="AE108" s="414"/>
      <c r="AF108" s="409"/>
      <c r="AG108" s="409"/>
      <c r="AH108" s="409"/>
      <c r="AI108" s="414"/>
      <c r="AJ108" s="409"/>
      <c r="AK108" s="414"/>
      <c r="AL108" s="409"/>
      <c r="AM108" s="409"/>
      <c r="AN108" s="409"/>
      <c r="AO108" s="414"/>
      <c r="AP108" s="409"/>
      <c r="AQ108" s="414"/>
      <c r="AR108" s="409"/>
    </row>
    <row r="109" spans="1:86" ht="19.5" customHeight="1">
      <c r="A109" s="547"/>
      <c r="B109" s="409"/>
      <c r="C109" s="550"/>
      <c r="D109" s="414"/>
      <c r="E109" s="414"/>
      <c r="F109" s="414"/>
      <c r="G109" s="414"/>
      <c r="H109" s="388"/>
      <c r="I109" s="388"/>
      <c r="J109" s="388"/>
      <c r="K109" s="388"/>
      <c r="L109" s="388"/>
      <c r="M109" s="388"/>
      <c r="N109" s="409"/>
      <c r="O109" s="409"/>
      <c r="P109" s="410"/>
      <c r="Q109" s="266">
        <v>0.84</v>
      </c>
      <c r="R109" s="303" t="s">
        <v>5</v>
      </c>
      <c r="S109" s="414"/>
      <c r="T109" s="409"/>
      <c r="U109" s="409"/>
      <c r="V109" s="409"/>
      <c r="W109" s="414"/>
      <c r="X109" s="409"/>
      <c r="Y109" s="414"/>
      <c r="Z109" s="409"/>
      <c r="AA109" s="409"/>
      <c r="AB109" s="409"/>
      <c r="AC109" s="414"/>
      <c r="AD109" s="409"/>
      <c r="AE109" s="414"/>
      <c r="AF109" s="409"/>
      <c r="AG109" s="409"/>
      <c r="AH109" s="409"/>
      <c r="AI109" s="414"/>
      <c r="AJ109" s="409"/>
      <c r="AK109" s="414"/>
      <c r="AL109" s="409"/>
      <c r="AM109" s="409"/>
      <c r="AN109" s="409"/>
      <c r="AO109" s="414"/>
      <c r="AP109" s="409"/>
      <c r="AQ109" s="414"/>
      <c r="AR109" s="409"/>
    </row>
    <row r="110" spans="1:86">
      <c r="A110" s="548"/>
      <c r="B110" s="410"/>
      <c r="C110" s="551"/>
      <c r="D110" s="415"/>
      <c r="E110" s="415"/>
      <c r="F110" s="415"/>
      <c r="G110" s="415"/>
      <c r="H110" s="389"/>
      <c r="I110" s="389"/>
      <c r="J110" s="389"/>
      <c r="K110" s="389"/>
      <c r="L110" s="389"/>
      <c r="M110" s="389"/>
      <c r="N110" s="410"/>
      <c r="O110" s="410"/>
      <c r="P110" s="307" t="s">
        <v>105</v>
      </c>
      <c r="Q110" s="266">
        <f>Q107</f>
        <v>6888</v>
      </c>
      <c r="R110" s="303" t="s">
        <v>8</v>
      </c>
      <c r="S110" s="415"/>
      <c r="T110" s="410"/>
      <c r="U110" s="410"/>
      <c r="V110" s="410"/>
      <c r="W110" s="415"/>
      <c r="X110" s="410"/>
      <c r="Y110" s="415"/>
      <c r="Z110" s="410"/>
      <c r="AA110" s="410"/>
      <c r="AB110" s="410"/>
      <c r="AC110" s="415"/>
      <c r="AD110" s="410"/>
      <c r="AE110" s="415"/>
      <c r="AF110" s="410"/>
      <c r="AG110" s="410"/>
      <c r="AH110" s="410"/>
      <c r="AI110" s="415"/>
      <c r="AJ110" s="410"/>
      <c r="AK110" s="415"/>
      <c r="AL110" s="410"/>
      <c r="AM110" s="410"/>
      <c r="AN110" s="410"/>
      <c r="AO110" s="415"/>
      <c r="AP110" s="410"/>
      <c r="AQ110" s="415"/>
      <c r="AR110" s="410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t="30.75" customHeight="1">
      <c r="A111" s="484">
        <v>25</v>
      </c>
      <c r="B111" s="558" t="s">
        <v>222</v>
      </c>
      <c r="C111" s="552" t="s">
        <v>223</v>
      </c>
      <c r="D111" s="555">
        <v>0.6</v>
      </c>
      <c r="E111" s="555">
        <v>4800</v>
      </c>
      <c r="F111" s="555">
        <v>0.6</v>
      </c>
      <c r="G111" s="555">
        <v>4800</v>
      </c>
      <c r="H111" s="558"/>
      <c r="I111" s="558"/>
      <c r="J111" s="558"/>
      <c r="K111" s="555"/>
      <c r="L111" s="558"/>
      <c r="M111" s="555"/>
      <c r="N111" s="535" t="s">
        <v>1724</v>
      </c>
      <c r="O111" s="558" t="s">
        <v>1700</v>
      </c>
      <c r="P111" s="372" t="s">
        <v>11</v>
      </c>
      <c r="Q111" s="267">
        <v>0.25</v>
      </c>
      <c r="R111" s="170" t="s">
        <v>5</v>
      </c>
      <c r="S111" s="421">
        <v>3231.6704266878683</v>
      </c>
      <c r="T111" s="418"/>
      <c r="U111" s="418"/>
      <c r="V111" s="418"/>
      <c r="W111" s="421"/>
      <c r="X111" s="418"/>
      <c r="Y111" s="421"/>
      <c r="Z111" s="418"/>
      <c r="AA111" s="418"/>
      <c r="AB111" s="418"/>
      <c r="AC111" s="421"/>
      <c r="AD111" s="418"/>
      <c r="AE111" s="421"/>
      <c r="AF111" s="418"/>
      <c r="AG111" s="418"/>
      <c r="AH111" s="418"/>
      <c r="AI111" s="421"/>
      <c r="AJ111" s="418"/>
      <c r="AK111" s="421"/>
      <c r="AL111" s="418"/>
      <c r="AM111" s="418"/>
      <c r="AN111" s="418"/>
      <c r="AO111" s="421"/>
      <c r="AP111" s="418"/>
      <c r="AQ111" s="421"/>
      <c r="AR111" s="418"/>
    </row>
    <row r="112" spans="1:86" ht="30.75" customHeight="1">
      <c r="A112" s="504"/>
      <c r="B112" s="559"/>
      <c r="C112" s="553"/>
      <c r="D112" s="556"/>
      <c r="E112" s="556"/>
      <c r="F112" s="556"/>
      <c r="G112" s="556"/>
      <c r="H112" s="559"/>
      <c r="I112" s="559"/>
      <c r="J112" s="559"/>
      <c r="K112" s="556"/>
      <c r="L112" s="559"/>
      <c r="M112" s="556"/>
      <c r="N112" s="536"/>
      <c r="O112" s="559"/>
      <c r="P112" s="374"/>
      <c r="Q112" s="267">
        <v>2000</v>
      </c>
      <c r="R112" s="170" t="s">
        <v>8</v>
      </c>
      <c r="S112" s="422"/>
      <c r="T112" s="419"/>
      <c r="U112" s="419"/>
      <c r="V112" s="419"/>
      <c r="W112" s="422"/>
      <c r="X112" s="419"/>
      <c r="Y112" s="422"/>
      <c r="Z112" s="419"/>
      <c r="AA112" s="419"/>
      <c r="AB112" s="419"/>
      <c r="AC112" s="422"/>
      <c r="AD112" s="419"/>
      <c r="AE112" s="422"/>
      <c r="AF112" s="419"/>
      <c r="AG112" s="419"/>
      <c r="AH112" s="419"/>
      <c r="AI112" s="422"/>
      <c r="AJ112" s="419"/>
      <c r="AK112" s="422"/>
      <c r="AL112" s="419"/>
      <c r="AM112" s="419"/>
      <c r="AN112" s="419"/>
      <c r="AO112" s="422"/>
      <c r="AP112" s="419"/>
      <c r="AQ112" s="422"/>
      <c r="AR112" s="419"/>
    </row>
    <row r="113" spans="1:86">
      <c r="A113" s="485"/>
      <c r="B113" s="560"/>
      <c r="C113" s="554"/>
      <c r="D113" s="557"/>
      <c r="E113" s="557"/>
      <c r="F113" s="557"/>
      <c r="G113" s="557"/>
      <c r="H113" s="560"/>
      <c r="I113" s="560"/>
      <c r="J113" s="560"/>
      <c r="K113" s="557"/>
      <c r="L113" s="560"/>
      <c r="M113" s="557"/>
      <c r="N113" s="537"/>
      <c r="O113" s="560"/>
      <c r="P113" s="173" t="s">
        <v>105</v>
      </c>
      <c r="Q113" s="243">
        <f>Q112</f>
        <v>2000</v>
      </c>
      <c r="R113" s="112" t="s">
        <v>8</v>
      </c>
      <c r="S113" s="423"/>
      <c r="T113" s="420"/>
      <c r="U113" s="420"/>
      <c r="V113" s="420"/>
      <c r="W113" s="423"/>
      <c r="X113" s="420"/>
      <c r="Y113" s="423"/>
      <c r="Z113" s="420"/>
      <c r="AA113" s="420"/>
      <c r="AB113" s="420"/>
      <c r="AC113" s="423"/>
      <c r="AD113" s="420"/>
      <c r="AE113" s="423"/>
      <c r="AF113" s="420"/>
      <c r="AG113" s="420"/>
      <c r="AH113" s="420"/>
      <c r="AI113" s="423"/>
      <c r="AJ113" s="420"/>
      <c r="AK113" s="423"/>
      <c r="AL113" s="420"/>
      <c r="AM113" s="420"/>
      <c r="AN113" s="420"/>
      <c r="AO113" s="423"/>
      <c r="AP113" s="420"/>
      <c r="AQ113" s="423"/>
      <c r="AR113" s="420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t="30.75" customHeight="1">
      <c r="A114" s="396">
        <v>26</v>
      </c>
      <c r="B114" s="402" t="s">
        <v>224</v>
      </c>
      <c r="C114" s="567" t="s">
        <v>225</v>
      </c>
      <c r="D114" s="570">
        <v>0.3</v>
      </c>
      <c r="E114" s="570">
        <v>1500</v>
      </c>
      <c r="F114" s="570">
        <v>0.3</v>
      </c>
      <c r="G114" s="570">
        <v>1500</v>
      </c>
      <c r="H114" s="402"/>
      <c r="I114" s="402"/>
      <c r="J114" s="402"/>
      <c r="K114" s="570"/>
      <c r="L114" s="402"/>
      <c r="M114" s="570"/>
      <c r="N114" s="402" t="s">
        <v>1725</v>
      </c>
      <c r="O114" s="402" t="s">
        <v>1700</v>
      </c>
      <c r="P114" s="372" t="s">
        <v>11</v>
      </c>
      <c r="Q114" s="267">
        <v>0.25</v>
      </c>
      <c r="R114" s="170" t="s">
        <v>5</v>
      </c>
      <c r="S114" s="564">
        <v>3231.6704266878683</v>
      </c>
      <c r="T114" s="561"/>
      <c r="U114" s="561"/>
      <c r="V114" s="561"/>
      <c r="W114" s="564"/>
      <c r="X114" s="561"/>
      <c r="Y114" s="564"/>
      <c r="Z114" s="561"/>
      <c r="AA114" s="561"/>
      <c r="AB114" s="561"/>
      <c r="AC114" s="564"/>
      <c r="AD114" s="561"/>
      <c r="AE114" s="564"/>
      <c r="AF114" s="561"/>
      <c r="AG114" s="561"/>
      <c r="AH114" s="561"/>
      <c r="AI114" s="564"/>
      <c r="AJ114" s="561"/>
      <c r="AK114" s="564"/>
      <c r="AL114" s="561"/>
      <c r="AM114" s="561"/>
      <c r="AN114" s="561"/>
      <c r="AO114" s="564"/>
      <c r="AP114" s="561"/>
      <c r="AQ114" s="564"/>
      <c r="AR114" s="561"/>
    </row>
    <row r="115" spans="1:86" ht="30.75" customHeight="1">
      <c r="A115" s="397"/>
      <c r="B115" s="403"/>
      <c r="C115" s="568"/>
      <c r="D115" s="571"/>
      <c r="E115" s="571"/>
      <c r="F115" s="571"/>
      <c r="G115" s="571"/>
      <c r="H115" s="403"/>
      <c r="I115" s="403"/>
      <c r="J115" s="403"/>
      <c r="K115" s="571"/>
      <c r="L115" s="403"/>
      <c r="M115" s="571"/>
      <c r="N115" s="403"/>
      <c r="O115" s="403"/>
      <c r="P115" s="374"/>
      <c r="Q115" s="267">
        <v>1500</v>
      </c>
      <c r="R115" s="170" t="s">
        <v>8</v>
      </c>
      <c r="S115" s="565"/>
      <c r="T115" s="562"/>
      <c r="U115" s="562"/>
      <c r="V115" s="562"/>
      <c r="W115" s="565"/>
      <c r="X115" s="562"/>
      <c r="Y115" s="565"/>
      <c r="Z115" s="562"/>
      <c r="AA115" s="562"/>
      <c r="AB115" s="562"/>
      <c r="AC115" s="565"/>
      <c r="AD115" s="562"/>
      <c r="AE115" s="565"/>
      <c r="AF115" s="562"/>
      <c r="AG115" s="562"/>
      <c r="AH115" s="562"/>
      <c r="AI115" s="565"/>
      <c r="AJ115" s="562"/>
      <c r="AK115" s="565"/>
      <c r="AL115" s="562"/>
      <c r="AM115" s="562"/>
      <c r="AN115" s="562"/>
      <c r="AO115" s="565"/>
      <c r="AP115" s="562"/>
      <c r="AQ115" s="565"/>
      <c r="AR115" s="562"/>
    </row>
    <row r="116" spans="1:86">
      <c r="A116" s="398"/>
      <c r="B116" s="404"/>
      <c r="C116" s="569"/>
      <c r="D116" s="572"/>
      <c r="E116" s="572"/>
      <c r="F116" s="572"/>
      <c r="G116" s="572"/>
      <c r="H116" s="404"/>
      <c r="I116" s="404"/>
      <c r="J116" s="404"/>
      <c r="K116" s="572"/>
      <c r="L116" s="404"/>
      <c r="M116" s="572"/>
      <c r="N116" s="404"/>
      <c r="O116" s="404"/>
      <c r="P116" s="173" t="s">
        <v>105</v>
      </c>
      <c r="Q116" s="243">
        <f>Q115</f>
        <v>1500</v>
      </c>
      <c r="R116" s="112" t="s">
        <v>8</v>
      </c>
      <c r="S116" s="566"/>
      <c r="T116" s="563"/>
      <c r="U116" s="563"/>
      <c r="V116" s="563"/>
      <c r="W116" s="566"/>
      <c r="X116" s="563"/>
      <c r="Y116" s="566"/>
      <c r="Z116" s="563"/>
      <c r="AA116" s="563"/>
      <c r="AB116" s="563"/>
      <c r="AC116" s="566"/>
      <c r="AD116" s="563"/>
      <c r="AE116" s="566"/>
      <c r="AF116" s="563"/>
      <c r="AG116" s="563"/>
      <c r="AH116" s="563"/>
      <c r="AI116" s="566"/>
      <c r="AJ116" s="563"/>
      <c r="AK116" s="566"/>
      <c r="AL116" s="563"/>
      <c r="AM116" s="563"/>
      <c r="AN116" s="563"/>
      <c r="AO116" s="566"/>
      <c r="AP116" s="563"/>
      <c r="AQ116" s="566"/>
      <c r="AR116" s="563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s="61" customFormat="1" ht="20.25" customHeight="1">
      <c r="A117" s="396">
        <v>27</v>
      </c>
      <c r="B117" s="402" t="s">
        <v>226</v>
      </c>
      <c r="C117" s="567" t="s">
        <v>227</v>
      </c>
      <c r="D117" s="570">
        <v>0.8</v>
      </c>
      <c r="E117" s="570"/>
      <c r="F117" s="570">
        <v>0.8</v>
      </c>
      <c r="G117" s="570"/>
      <c r="H117" s="402" t="s">
        <v>2325</v>
      </c>
      <c r="I117" s="402" t="s">
        <v>1743</v>
      </c>
      <c r="J117" s="874" t="s">
        <v>11</v>
      </c>
      <c r="K117" s="320">
        <v>0.5</v>
      </c>
      <c r="L117" s="321" t="s">
        <v>5</v>
      </c>
      <c r="M117" s="570">
        <v>5994.08</v>
      </c>
      <c r="N117" s="402"/>
      <c r="O117" s="402"/>
      <c r="P117" s="402"/>
      <c r="Q117" s="570"/>
      <c r="R117" s="402"/>
      <c r="S117" s="570"/>
      <c r="T117" s="402"/>
      <c r="U117" s="402"/>
      <c r="V117" s="402"/>
      <c r="W117" s="570"/>
      <c r="X117" s="402"/>
      <c r="Y117" s="570"/>
      <c r="Z117" s="402" t="s">
        <v>2273</v>
      </c>
      <c r="AA117" s="402" t="s">
        <v>1733</v>
      </c>
      <c r="AB117" s="402" t="s">
        <v>41</v>
      </c>
      <c r="AC117" s="421">
        <v>0.1</v>
      </c>
      <c r="AD117" s="418" t="s">
        <v>5</v>
      </c>
      <c r="AE117" s="570">
        <v>4241.4020000000037</v>
      </c>
      <c r="AF117" s="402"/>
      <c r="AG117" s="402"/>
      <c r="AH117" s="402"/>
      <c r="AI117" s="570"/>
      <c r="AJ117" s="402"/>
      <c r="AK117" s="570"/>
      <c r="AL117" s="402"/>
      <c r="AM117" s="402"/>
      <c r="AN117" s="402"/>
      <c r="AO117" s="570"/>
      <c r="AP117" s="402"/>
      <c r="AQ117" s="570"/>
      <c r="AR117" s="40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</row>
    <row r="118" spans="1:86" s="61" customFormat="1" ht="20.25" customHeight="1">
      <c r="A118" s="397"/>
      <c r="B118" s="403"/>
      <c r="C118" s="568"/>
      <c r="D118" s="571"/>
      <c r="E118" s="571"/>
      <c r="F118" s="571"/>
      <c r="G118" s="571"/>
      <c r="H118" s="403"/>
      <c r="I118" s="403"/>
      <c r="J118" s="874"/>
      <c r="K118" s="266">
        <v>3940</v>
      </c>
      <c r="L118" s="316" t="s">
        <v>8</v>
      </c>
      <c r="M118" s="571"/>
      <c r="N118" s="403"/>
      <c r="O118" s="403"/>
      <c r="P118" s="403"/>
      <c r="Q118" s="571"/>
      <c r="R118" s="403"/>
      <c r="S118" s="571"/>
      <c r="T118" s="403"/>
      <c r="U118" s="403"/>
      <c r="V118" s="403"/>
      <c r="W118" s="571"/>
      <c r="X118" s="403"/>
      <c r="Y118" s="571"/>
      <c r="Z118" s="403"/>
      <c r="AA118" s="403"/>
      <c r="AB118" s="403"/>
      <c r="AC118" s="423"/>
      <c r="AD118" s="420"/>
      <c r="AE118" s="571"/>
      <c r="AF118" s="403"/>
      <c r="AG118" s="403"/>
      <c r="AH118" s="403"/>
      <c r="AI118" s="571"/>
      <c r="AJ118" s="403"/>
      <c r="AK118" s="571"/>
      <c r="AL118" s="403"/>
      <c r="AM118" s="403"/>
      <c r="AN118" s="403"/>
      <c r="AO118" s="571"/>
      <c r="AP118" s="403"/>
      <c r="AQ118" s="571"/>
      <c r="AR118" s="403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</row>
    <row r="119" spans="1:86" s="61" customFormat="1" ht="21" customHeight="1">
      <c r="A119" s="397"/>
      <c r="B119" s="403"/>
      <c r="C119" s="568"/>
      <c r="D119" s="571"/>
      <c r="E119" s="571"/>
      <c r="F119" s="571"/>
      <c r="G119" s="571"/>
      <c r="H119" s="403"/>
      <c r="I119" s="403"/>
      <c r="J119" s="232" t="s">
        <v>17</v>
      </c>
      <c r="K119" s="320">
        <v>270</v>
      </c>
      <c r="L119" s="321" t="s">
        <v>8</v>
      </c>
      <c r="M119" s="571"/>
      <c r="N119" s="403"/>
      <c r="O119" s="403"/>
      <c r="P119" s="403"/>
      <c r="Q119" s="571"/>
      <c r="R119" s="403"/>
      <c r="S119" s="571"/>
      <c r="T119" s="403"/>
      <c r="U119" s="403"/>
      <c r="V119" s="403"/>
      <c r="W119" s="571"/>
      <c r="X119" s="403"/>
      <c r="Y119" s="571"/>
      <c r="Z119" s="403"/>
      <c r="AA119" s="403"/>
      <c r="AB119" s="403"/>
      <c r="AC119" s="421">
        <v>527</v>
      </c>
      <c r="AD119" s="418" t="s">
        <v>8</v>
      </c>
      <c r="AE119" s="571"/>
      <c r="AF119" s="403"/>
      <c r="AG119" s="403"/>
      <c r="AH119" s="403"/>
      <c r="AI119" s="571"/>
      <c r="AJ119" s="403"/>
      <c r="AK119" s="571"/>
      <c r="AL119" s="403"/>
      <c r="AM119" s="403"/>
      <c r="AN119" s="403"/>
      <c r="AO119" s="571"/>
      <c r="AP119" s="403"/>
      <c r="AQ119" s="571"/>
      <c r="AR119" s="403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</row>
    <row r="120" spans="1:86" s="61" customFormat="1">
      <c r="A120" s="398"/>
      <c r="B120" s="404"/>
      <c r="C120" s="569"/>
      <c r="D120" s="572"/>
      <c r="E120" s="572"/>
      <c r="F120" s="572"/>
      <c r="G120" s="572"/>
      <c r="H120" s="404"/>
      <c r="I120" s="404"/>
      <c r="J120" s="232" t="s">
        <v>105</v>
      </c>
      <c r="K120" s="320">
        <f>K118</f>
        <v>3940</v>
      </c>
      <c r="L120" s="321" t="s">
        <v>8</v>
      </c>
      <c r="M120" s="572"/>
      <c r="N120" s="404"/>
      <c r="O120" s="404"/>
      <c r="P120" s="404"/>
      <c r="Q120" s="572"/>
      <c r="R120" s="404"/>
      <c r="S120" s="572"/>
      <c r="T120" s="404"/>
      <c r="U120" s="404"/>
      <c r="V120" s="404"/>
      <c r="W120" s="572"/>
      <c r="X120" s="404"/>
      <c r="Y120" s="572"/>
      <c r="Z120" s="404"/>
      <c r="AA120" s="404"/>
      <c r="AB120" s="404"/>
      <c r="AC120" s="423"/>
      <c r="AD120" s="420"/>
      <c r="AE120" s="572"/>
      <c r="AF120" s="404"/>
      <c r="AG120" s="404"/>
      <c r="AH120" s="404"/>
      <c r="AI120" s="572"/>
      <c r="AJ120" s="404"/>
      <c r="AK120" s="572"/>
      <c r="AL120" s="404"/>
      <c r="AM120" s="404"/>
      <c r="AN120" s="404"/>
      <c r="AO120" s="572"/>
      <c r="AP120" s="404"/>
      <c r="AQ120" s="572"/>
      <c r="AR120" s="404"/>
    </row>
    <row r="121" spans="1:86" s="61" customFormat="1" ht="24" customHeight="1">
      <c r="A121" s="573">
        <v>28</v>
      </c>
      <c r="B121" s="575" t="s">
        <v>228</v>
      </c>
      <c r="C121" s="875" t="s">
        <v>1727</v>
      </c>
      <c r="D121" s="876">
        <v>0.5</v>
      </c>
      <c r="E121" s="876">
        <v>2269.5</v>
      </c>
      <c r="F121" s="876">
        <v>0.5</v>
      </c>
      <c r="G121" s="876">
        <v>2269.5</v>
      </c>
      <c r="H121" s="402" t="s">
        <v>1728</v>
      </c>
      <c r="I121" s="402" t="s">
        <v>1729</v>
      </c>
      <c r="J121" s="402" t="s">
        <v>11</v>
      </c>
      <c r="K121" s="320">
        <v>0.51</v>
      </c>
      <c r="L121" s="321" t="s">
        <v>5</v>
      </c>
      <c r="M121" s="387">
        <v>3398.6759999999999</v>
      </c>
      <c r="N121" s="387"/>
      <c r="O121" s="387"/>
      <c r="P121" s="387"/>
      <c r="Q121" s="387"/>
      <c r="R121" s="387"/>
      <c r="S121" s="387"/>
      <c r="T121" s="387"/>
      <c r="U121" s="387"/>
      <c r="V121" s="387"/>
      <c r="W121" s="387"/>
      <c r="X121" s="387"/>
      <c r="Y121" s="387"/>
      <c r="Z121" s="387"/>
      <c r="AA121" s="387"/>
      <c r="AB121" s="387"/>
      <c r="AC121" s="387"/>
      <c r="AD121" s="387"/>
      <c r="AE121" s="387"/>
      <c r="AF121" s="387"/>
      <c r="AG121" s="387"/>
      <c r="AH121" s="387"/>
      <c r="AI121" s="387"/>
      <c r="AJ121" s="387"/>
      <c r="AK121" s="387"/>
      <c r="AL121" s="387"/>
      <c r="AM121" s="387"/>
      <c r="AN121" s="387"/>
      <c r="AO121" s="387"/>
      <c r="AP121" s="387"/>
      <c r="AQ121" s="387"/>
      <c r="AR121" s="387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</row>
    <row r="122" spans="1:86" s="61" customFormat="1" ht="38.25" customHeight="1">
      <c r="A122" s="574"/>
      <c r="B122" s="576"/>
      <c r="C122" s="877"/>
      <c r="D122" s="878"/>
      <c r="E122" s="878"/>
      <c r="F122" s="878"/>
      <c r="G122" s="878"/>
      <c r="H122" s="403"/>
      <c r="I122" s="403"/>
      <c r="J122" s="404"/>
      <c r="K122" s="266">
        <v>2269.5</v>
      </c>
      <c r="L122" s="316" t="s">
        <v>8</v>
      </c>
      <c r="M122" s="388"/>
      <c r="N122" s="388"/>
      <c r="O122" s="388"/>
      <c r="P122" s="388"/>
      <c r="Q122" s="388"/>
      <c r="R122" s="388"/>
      <c r="S122" s="388"/>
      <c r="T122" s="388"/>
      <c r="U122" s="388"/>
      <c r="V122" s="388"/>
      <c r="W122" s="388"/>
      <c r="X122" s="388"/>
      <c r="Y122" s="388"/>
      <c r="Z122" s="388"/>
      <c r="AA122" s="388"/>
      <c r="AB122" s="388"/>
      <c r="AC122" s="388"/>
      <c r="AD122" s="388"/>
      <c r="AE122" s="388"/>
      <c r="AF122" s="388"/>
      <c r="AG122" s="388"/>
      <c r="AH122" s="388"/>
      <c r="AI122" s="388"/>
      <c r="AJ122" s="388"/>
      <c r="AK122" s="388"/>
      <c r="AL122" s="388"/>
      <c r="AM122" s="388"/>
      <c r="AN122" s="388"/>
      <c r="AO122" s="388"/>
      <c r="AP122" s="388"/>
      <c r="AQ122" s="388"/>
      <c r="AR122" s="388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</row>
    <row r="123" spans="1:86" s="61" customFormat="1" ht="18.75" customHeight="1">
      <c r="A123" s="574"/>
      <c r="B123" s="576"/>
      <c r="C123" s="877"/>
      <c r="D123" s="878"/>
      <c r="E123" s="878"/>
      <c r="F123" s="878"/>
      <c r="G123" s="878"/>
      <c r="H123" s="404"/>
      <c r="I123" s="404"/>
      <c r="J123" s="232" t="s">
        <v>105</v>
      </c>
      <c r="K123" s="320">
        <f>K122</f>
        <v>2269.5</v>
      </c>
      <c r="L123" s="321" t="s">
        <v>8</v>
      </c>
      <c r="M123" s="388"/>
      <c r="N123" s="388"/>
      <c r="O123" s="388"/>
      <c r="P123" s="388"/>
      <c r="Q123" s="388"/>
      <c r="R123" s="388"/>
      <c r="S123" s="388"/>
      <c r="T123" s="388"/>
      <c r="U123" s="388"/>
      <c r="V123" s="388"/>
      <c r="W123" s="388"/>
      <c r="X123" s="388"/>
      <c r="Y123" s="388"/>
      <c r="Z123" s="388"/>
      <c r="AA123" s="388"/>
      <c r="AB123" s="388"/>
      <c r="AC123" s="388"/>
      <c r="AD123" s="388"/>
      <c r="AE123" s="388"/>
      <c r="AF123" s="388"/>
      <c r="AG123" s="388"/>
      <c r="AH123" s="388"/>
      <c r="AI123" s="388"/>
      <c r="AJ123" s="388"/>
      <c r="AK123" s="388"/>
      <c r="AL123" s="388"/>
      <c r="AM123" s="388"/>
      <c r="AN123" s="388"/>
      <c r="AO123" s="388"/>
      <c r="AP123" s="388"/>
      <c r="AQ123" s="388"/>
      <c r="AR123" s="388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</row>
    <row r="124" spans="1:86" s="61" customFormat="1" ht="31.5" customHeight="1">
      <c r="A124" s="396">
        <v>29</v>
      </c>
      <c r="B124" s="402" t="s">
        <v>230</v>
      </c>
      <c r="C124" s="567" t="s">
        <v>231</v>
      </c>
      <c r="D124" s="570">
        <v>0.1</v>
      </c>
      <c r="E124" s="570">
        <v>897</v>
      </c>
      <c r="F124" s="570">
        <v>0.1</v>
      </c>
      <c r="G124" s="570">
        <v>897</v>
      </c>
      <c r="H124" s="402" t="s">
        <v>1730</v>
      </c>
      <c r="I124" s="402" t="s">
        <v>1731</v>
      </c>
      <c r="J124" s="402" t="s">
        <v>11</v>
      </c>
      <c r="K124" s="320">
        <v>0.13800000000000001</v>
      </c>
      <c r="L124" s="321" t="s">
        <v>5</v>
      </c>
      <c r="M124" s="387">
        <v>1726.635</v>
      </c>
      <c r="N124" s="387"/>
      <c r="O124" s="387"/>
      <c r="P124" s="387"/>
      <c r="Q124" s="387"/>
      <c r="R124" s="387"/>
      <c r="S124" s="387"/>
      <c r="T124" s="387"/>
      <c r="U124" s="387"/>
      <c r="V124" s="387"/>
      <c r="W124" s="387"/>
      <c r="X124" s="387"/>
      <c r="Y124" s="387"/>
      <c r="Z124" s="387"/>
      <c r="AA124" s="387"/>
      <c r="AB124" s="387"/>
      <c r="AC124" s="387"/>
      <c r="AD124" s="387"/>
      <c r="AE124" s="387"/>
      <c r="AF124" s="387"/>
      <c r="AG124" s="387"/>
      <c r="AH124" s="387"/>
      <c r="AI124" s="387"/>
      <c r="AJ124" s="387"/>
      <c r="AK124" s="387"/>
      <c r="AL124" s="387"/>
      <c r="AM124" s="387"/>
      <c r="AN124" s="387"/>
      <c r="AO124" s="387"/>
      <c r="AP124" s="387"/>
      <c r="AQ124" s="387"/>
      <c r="AR124" s="387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</row>
    <row r="125" spans="1:86" s="61" customFormat="1" ht="31.5" customHeight="1">
      <c r="A125" s="397"/>
      <c r="B125" s="403"/>
      <c r="C125" s="568"/>
      <c r="D125" s="571"/>
      <c r="E125" s="571"/>
      <c r="F125" s="571"/>
      <c r="G125" s="571"/>
      <c r="H125" s="403"/>
      <c r="I125" s="403"/>
      <c r="J125" s="404"/>
      <c r="K125" s="266">
        <v>897</v>
      </c>
      <c r="L125" s="316" t="s">
        <v>8</v>
      </c>
      <c r="M125" s="388"/>
      <c r="N125" s="388"/>
      <c r="O125" s="388"/>
      <c r="P125" s="388"/>
      <c r="Q125" s="388"/>
      <c r="R125" s="388"/>
      <c r="S125" s="388"/>
      <c r="T125" s="388"/>
      <c r="U125" s="388"/>
      <c r="V125" s="388"/>
      <c r="W125" s="388"/>
      <c r="X125" s="388"/>
      <c r="Y125" s="388"/>
      <c r="Z125" s="388"/>
      <c r="AA125" s="388"/>
      <c r="AB125" s="388"/>
      <c r="AC125" s="388"/>
      <c r="AD125" s="388"/>
      <c r="AE125" s="388"/>
      <c r="AF125" s="388"/>
      <c r="AG125" s="388"/>
      <c r="AH125" s="388"/>
      <c r="AI125" s="388"/>
      <c r="AJ125" s="388"/>
      <c r="AK125" s="388"/>
      <c r="AL125" s="388"/>
      <c r="AM125" s="388"/>
      <c r="AN125" s="388"/>
      <c r="AO125" s="388"/>
      <c r="AP125" s="388"/>
      <c r="AQ125" s="388"/>
      <c r="AR125" s="388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</row>
    <row r="126" spans="1:86">
      <c r="A126" s="398"/>
      <c r="B126" s="404"/>
      <c r="C126" s="569"/>
      <c r="D126" s="572"/>
      <c r="E126" s="572"/>
      <c r="F126" s="572"/>
      <c r="G126" s="572"/>
      <c r="H126" s="404"/>
      <c r="I126" s="404"/>
      <c r="J126" s="232" t="s">
        <v>105</v>
      </c>
      <c r="K126" s="320">
        <f>K125</f>
        <v>897</v>
      </c>
      <c r="L126" s="321" t="s">
        <v>8</v>
      </c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  <c r="AA126" s="389"/>
      <c r="AB126" s="389"/>
      <c r="AC126" s="389"/>
      <c r="AD126" s="389"/>
      <c r="AE126" s="389"/>
      <c r="AF126" s="389"/>
      <c r="AG126" s="389"/>
      <c r="AH126" s="389"/>
      <c r="AI126" s="389"/>
      <c r="AJ126" s="389"/>
      <c r="AK126" s="389"/>
      <c r="AL126" s="389"/>
      <c r="AM126" s="389"/>
      <c r="AN126" s="389"/>
      <c r="AO126" s="389"/>
      <c r="AP126" s="389"/>
      <c r="AQ126" s="389"/>
      <c r="AR126" s="389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t="30" customHeight="1">
      <c r="A127" s="528">
        <v>30</v>
      </c>
      <c r="B127" s="418" t="s">
        <v>232</v>
      </c>
      <c r="C127" s="552" t="s">
        <v>233</v>
      </c>
      <c r="D127" s="555">
        <v>0.2</v>
      </c>
      <c r="E127" s="555">
        <v>1400</v>
      </c>
      <c r="F127" s="555">
        <v>0.2</v>
      </c>
      <c r="G127" s="555">
        <v>1400</v>
      </c>
      <c r="H127" s="558"/>
      <c r="I127" s="558"/>
      <c r="J127" s="558"/>
      <c r="K127" s="555"/>
      <c r="L127" s="558"/>
      <c r="M127" s="555"/>
      <c r="N127" s="418"/>
      <c r="O127" s="418"/>
      <c r="P127" s="418"/>
      <c r="Q127" s="421"/>
      <c r="R127" s="418"/>
      <c r="S127" s="421"/>
      <c r="T127" s="525" t="s">
        <v>1732</v>
      </c>
      <c r="U127" s="418" t="s">
        <v>1733</v>
      </c>
      <c r="V127" s="372" t="s">
        <v>11</v>
      </c>
      <c r="W127" s="267">
        <v>0.1</v>
      </c>
      <c r="X127" s="170" t="s">
        <v>5</v>
      </c>
      <c r="Y127" s="421">
        <v>1346.1130000000001</v>
      </c>
      <c r="Z127" s="418"/>
      <c r="AA127" s="418"/>
      <c r="AB127" s="418"/>
      <c r="AC127" s="421"/>
      <c r="AD127" s="418"/>
      <c r="AE127" s="421"/>
      <c r="AF127" s="418"/>
      <c r="AG127" s="418"/>
      <c r="AH127" s="418"/>
      <c r="AI127" s="421"/>
      <c r="AJ127" s="418"/>
      <c r="AK127" s="421"/>
      <c r="AL127" s="418"/>
      <c r="AM127" s="418"/>
      <c r="AN127" s="418"/>
      <c r="AO127" s="421"/>
      <c r="AP127" s="418"/>
      <c r="AQ127" s="421"/>
      <c r="AR127" s="418"/>
    </row>
    <row r="128" spans="1:86">
      <c r="A128" s="529"/>
      <c r="B128" s="419"/>
      <c r="C128" s="553"/>
      <c r="D128" s="556"/>
      <c r="E128" s="556"/>
      <c r="F128" s="556"/>
      <c r="G128" s="556"/>
      <c r="H128" s="559"/>
      <c r="I128" s="559"/>
      <c r="J128" s="559"/>
      <c r="K128" s="556"/>
      <c r="L128" s="559"/>
      <c r="M128" s="556"/>
      <c r="N128" s="419"/>
      <c r="O128" s="419"/>
      <c r="P128" s="419"/>
      <c r="Q128" s="422"/>
      <c r="R128" s="419"/>
      <c r="S128" s="422"/>
      <c r="T128" s="526"/>
      <c r="U128" s="419"/>
      <c r="V128" s="374"/>
      <c r="W128" s="268">
        <v>700</v>
      </c>
      <c r="X128" s="224" t="s">
        <v>8</v>
      </c>
      <c r="Y128" s="422"/>
      <c r="Z128" s="419"/>
      <c r="AA128" s="419"/>
      <c r="AB128" s="419"/>
      <c r="AC128" s="422"/>
      <c r="AD128" s="419"/>
      <c r="AE128" s="422"/>
      <c r="AF128" s="419"/>
      <c r="AG128" s="419"/>
      <c r="AH128" s="419"/>
      <c r="AI128" s="422"/>
      <c r="AJ128" s="419"/>
      <c r="AK128" s="422"/>
      <c r="AL128" s="419"/>
      <c r="AM128" s="419"/>
      <c r="AN128" s="419"/>
      <c r="AO128" s="422"/>
      <c r="AP128" s="419"/>
      <c r="AQ128" s="422"/>
      <c r="AR128" s="419"/>
    </row>
    <row r="129" spans="1:86">
      <c r="A129" s="529"/>
      <c r="B129" s="419"/>
      <c r="C129" s="553"/>
      <c r="D129" s="556"/>
      <c r="E129" s="556"/>
      <c r="F129" s="556"/>
      <c r="G129" s="556"/>
      <c r="H129" s="559"/>
      <c r="I129" s="559"/>
      <c r="J129" s="559"/>
      <c r="K129" s="556"/>
      <c r="L129" s="559"/>
      <c r="M129" s="556"/>
      <c r="N129" s="419"/>
      <c r="O129" s="419"/>
      <c r="P129" s="419"/>
      <c r="Q129" s="422"/>
      <c r="R129" s="419"/>
      <c r="S129" s="422"/>
      <c r="T129" s="526"/>
      <c r="U129" s="419"/>
      <c r="V129" s="372" t="s">
        <v>12</v>
      </c>
      <c r="W129" s="268">
        <v>32</v>
      </c>
      <c r="X129" s="224" t="s">
        <v>8</v>
      </c>
      <c r="Y129" s="422"/>
      <c r="Z129" s="419"/>
      <c r="AA129" s="419"/>
      <c r="AB129" s="419"/>
      <c r="AC129" s="422"/>
      <c r="AD129" s="419"/>
      <c r="AE129" s="422"/>
      <c r="AF129" s="419"/>
      <c r="AG129" s="419"/>
      <c r="AH129" s="419"/>
      <c r="AI129" s="422"/>
      <c r="AJ129" s="419"/>
      <c r="AK129" s="422"/>
      <c r="AL129" s="419"/>
      <c r="AM129" s="419"/>
      <c r="AN129" s="419"/>
      <c r="AO129" s="422"/>
      <c r="AP129" s="419"/>
      <c r="AQ129" s="422"/>
      <c r="AR129" s="419"/>
    </row>
    <row r="130" spans="1:86">
      <c r="A130" s="529"/>
      <c r="B130" s="419"/>
      <c r="C130" s="553"/>
      <c r="D130" s="556"/>
      <c r="E130" s="556"/>
      <c r="F130" s="556"/>
      <c r="G130" s="556"/>
      <c r="H130" s="559"/>
      <c r="I130" s="559"/>
      <c r="J130" s="559"/>
      <c r="K130" s="556"/>
      <c r="L130" s="559"/>
      <c r="M130" s="556"/>
      <c r="N130" s="419"/>
      <c r="O130" s="419"/>
      <c r="P130" s="419"/>
      <c r="Q130" s="422"/>
      <c r="R130" s="419"/>
      <c r="S130" s="422"/>
      <c r="T130" s="526"/>
      <c r="U130" s="419"/>
      <c r="V130" s="374"/>
      <c r="W130" s="268">
        <v>0.1</v>
      </c>
      <c r="X130" s="170" t="s">
        <v>5</v>
      </c>
      <c r="Y130" s="422"/>
      <c r="Z130" s="419"/>
      <c r="AA130" s="419"/>
      <c r="AB130" s="419"/>
      <c r="AC130" s="422"/>
      <c r="AD130" s="419"/>
      <c r="AE130" s="422"/>
      <c r="AF130" s="419"/>
      <c r="AG130" s="419"/>
      <c r="AH130" s="419"/>
      <c r="AI130" s="422"/>
      <c r="AJ130" s="419"/>
      <c r="AK130" s="422"/>
      <c r="AL130" s="419"/>
      <c r="AM130" s="419"/>
      <c r="AN130" s="419"/>
      <c r="AO130" s="422"/>
      <c r="AP130" s="419"/>
      <c r="AQ130" s="422"/>
      <c r="AR130" s="419"/>
    </row>
    <row r="131" spans="1:86">
      <c r="A131" s="530"/>
      <c r="B131" s="420"/>
      <c r="C131" s="554"/>
      <c r="D131" s="557"/>
      <c r="E131" s="557"/>
      <c r="F131" s="557"/>
      <c r="G131" s="557"/>
      <c r="H131" s="560"/>
      <c r="I131" s="560"/>
      <c r="J131" s="560"/>
      <c r="K131" s="557"/>
      <c r="L131" s="560"/>
      <c r="M131" s="557"/>
      <c r="N131" s="420"/>
      <c r="O131" s="420"/>
      <c r="P131" s="420"/>
      <c r="Q131" s="423"/>
      <c r="R131" s="420"/>
      <c r="S131" s="423"/>
      <c r="T131" s="527"/>
      <c r="U131" s="420"/>
      <c r="V131" s="113" t="s">
        <v>105</v>
      </c>
      <c r="W131" s="243">
        <f>W128</f>
        <v>700</v>
      </c>
      <c r="X131" s="112" t="s">
        <v>8</v>
      </c>
      <c r="Y131" s="423"/>
      <c r="Z131" s="420"/>
      <c r="AA131" s="420"/>
      <c r="AB131" s="420"/>
      <c r="AC131" s="423"/>
      <c r="AD131" s="420"/>
      <c r="AE131" s="423"/>
      <c r="AF131" s="420"/>
      <c r="AG131" s="420"/>
      <c r="AH131" s="420"/>
      <c r="AI131" s="423"/>
      <c r="AJ131" s="420"/>
      <c r="AK131" s="423"/>
      <c r="AL131" s="420"/>
      <c r="AM131" s="420"/>
      <c r="AN131" s="420"/>
      <c r="AO131" s="423"/>
      <c r="AP131" s="420"/>
      <c r="AQ131" s="423"/>
      <c r="AR131" s="420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t="15" customHeight="1">
      <c r="A132" s="396">
        <v>31</v>
      </c>
      <c r="B132" s="402" t="s">
        <v>234</v>
      </c>
      <c r="C132" s="567" t="s">
        <v>235</v>
      </c>
      <c r="D132" s="570">
        <v>1.7</v>
      </c>
      <c r="E132" s="570">
        <v>15111</v>
      </c>
      <c r="F132" s="570">
        <v>1.7</v>
      </c>
      <c r="G132" s="570">
        <v>15111</v>
      </c>
      <c r="H132" s="402"/>
      <c r="I132" s="402"/>
      <c r="J132" s="402"/>
      <c r="K132" s="570"/>
      <c r="L132" s="402"/>
      <c r="M132" s="570"/>
      <c r="N132" s="402" t="s">
        <v>1734</v>
      </c>
      <c r="O132" s="402" t="s">
        <v>1735</v>
      </c>
      <c r="P132" s="372" t="s">
        <v>11</v>
      </c>
      <c r="Q132" s="267">
        <v>0.77900000000000003</v>
      </c>
      <c r="R132" s="170" t="s">
        <v>5</v>
      </c>
      <c r="S132" s="421">
        <v>10069.885049559398</v>
      </c>
      <c r="T132" s="418"/>
      <c r="U132" s="418"/>
      <c r="V132" s="418"/>
      <c r="W132" s="421"/>
      <c r="X132" s="418"/>
      <c r="Y132" s="421"/>
      <c r="Z132" s="418"/>
      <c r="AA132" s="418"/>
      <c r="AB132" s="418"/>
      <c r="AC132" s="421"/>
      <c r="AD132" s="418"/>
      <c r="AE132" s="421"/>
      <c r="AF132" s="418"/>
      <c r="AG132" s="418"/>
      <c r="AH132" s="418"/>
      <c r="AI132" s="421"/>
      <c r="AJ132" s="418"/>
      <c r="AK132" s="421"/>
      <c r="AL132" s="418"/>
      <c r="AM132" s="418"/>
      <c r="AN132" s="418"/>
      <c r="AO132" s="421"/>
      <c r="AP132" s="418"/>
      <c r="AQ132" s="421"/>
      <c r="AR132" s="418"/>
    </row>
    <row r="133" spans="1:86" ht="15" customHeight="1">
      <c r="A133" s="397"/>
      <c r="B133" s="403"/>
      <c r="C133" s="568"/>
      <c r="D133" s="571"/>
      <c r="E133" s="571"/>
      <c r="F133" s="571"/>
      <c r="G133" s="571"/>
      <c r="H133" s="403"/>
      <c r="I133" s="403"/>
      <c r="J133" s="403"/>
      <c r="K133" s="571"/>
      <c r="L133" s="403"/>
      <c r="M133" s="571"/>
      <c r="N133" s="403"/>
      <c r="O133" s="403"/>
      <c r="P133" s="374"/>
      <c r="Q133" s="243">
        <v>7011</v>
      </c>
      <c r="R133" s="112" t="s">
        <v>8</v>
      </c>
      <c r="S133" s="422"/>
      <c r="T133" s="419"/>
      <c r="U133" s="419"/>
      <c r="V133" s="419"/>
      <c r="W133" s="422"/>
      <c r="X133" s="419"/>
      <c r="Y133" s="422"/>
      <c r="Z133" s="419"/>
      <c r="AA133" s="419"/>
      <c r="AB133" s="419"/>
      <c r="AC133" s="422"/>
      <c r="AD133" s="419"/>
      <c r="AE133" s="422"/>
      <c r="AF133" s="419"/>
      <c r="AG133" s="419"/>
      <c r="AH133" s="419"/>
      <c r="AI133" s="422"/>
      <c r="AJ133" s="419"/>
      <c r="AK133" s="422"/>
      <c r="AL133" s="419"/>
      <c r="AM133" s="419"/>
      <c r="AN133" s="419"/>
      <c r="AO133" s="422"/>
      <c r="AP133" s="419"/>
      <c r="AQ133" s="422"/>
      <c r="AR133" s="419"/>
    </row>
    <row r="134" spans="1:86" ht="18.75" customHeight="1">
      <c r="A134" s="397"/>
      <c r="B134" s="403"/>
      <c r="C134" s="568"/>
      <c r="D134" s="571"/>
      <c r="E134" s="571"/>
      <c r="F134" s="571"/>
      <c r="G134" s="571"/>
      <c r="H134" s="403"/>
      <c r="I134" s="403"/>
      <c r="J134" s="403"/>
      <c r="K134" s="571"/>
      <c r="L134" s="403"/>
      <c r="M134" s="571"/>
      <c r="N134" s="403"/>
      <c r="O134" s="403"/>
      <c r="P134" s="372" t="s">
        <v>12</v>
      </c>
      <c r="Q134" s="267">
        <v>91.05</v>
      </c>
      <c r="R134" s="112" t="s">
        <v>8</v>
      </c>
      <c r="S134" s="422"/>
      <c r="T134" s="419"/>
      <c r="U134" s="419"/>
      <c r="V134" s="419"/>
      <c r="W134" s="422"/>
      <c r="X134" s="419"/>
      <c r="Y134" s="422"/>
      <c r="Z134" s="419"/>
      <c r="AA134" s="419"/>
      <c r="AB134" s="419"/>
      <c r="AC134" s="422"/>
      <c r="AD134" s="419"/>
      <c r="AE134" s="422"/>
      <c r="AF134" s="419"/>
      <c r="AG134" s="419"/>
      <c r="AH134" s="419"/>
      <c r="AI134" s="422"/>
      <c r="AJ134" s="419"/>
      <c r="AK134" s="422"/>
      <c r="AL134" s="419"/>
      <c r="AM134" s="419"/>
      <c r="AN134" s="419"/>
      <c r="AO134" s="422"/>
      <c r="AP134" s="419"/>
      <c r="AQ134" s="422"/>
      <c r="AR134" s="419"/>
    </row>
    <row r="135" spans="1:86" ht="18.75" customHeight="1">
      <c r="A135" s="397"/>
      <c r="B135" s="403"/>
      <c r="C135" s="568"/>
      <c r="D135" s="571"/>
      <c r="E135" s="571"/>
      <c r="F135" s="571"/>
      <c r="G135" s="571"/>
      <c r="H135" s="403"/>
      <c r="I135" s="403"/>
      <c r="J135" s="403"/>
      <c r="K135" s="571"/>
      <c r="L135" s="403"/>
      <c r="M135" s="571"/>
      <c r="N135" s="403"/>
      <c r="O135" s="403"/>
      <c r="P135" s="374"/>
      <c r="Q135" s="267">
        <v>0.77900000000000003</v>
      </c>
      <c r="R135" s="170" t="s">
        <v>5</v>
      </c>
      <c r="S135" s="422"/>
      <c r="T135" s="419"/>
      <c r="U135" s="419"/>
      <c r="V135" s="419"/>
      <c r="W135" s="422"/>
      <c r="X135" s="419"/>
      <c r="Y135" s="422"/>
      <c r="Z135" s="419"/>
      <c r="AA135" s="419"/>
      <c r="AB135" s="419"/>
      <c r="AC135" s="422"/>
      <c r="AD135" s="419"/>
      <c r="AE135" s="422"/>
      <c r="AF135" s="419"/>
      <c r="AG135" s="419"/>
      <c r="AH135" s="419"/>
      <c r="AI135" s="422"/>
      <c r="AJ135" s="419"/>
      <c r="AK135" s="422"/>
      <c r="AL135" s="419"/>
      <c r="AM135" s="419"/>
      <c r="AN135" s="419"/>
      <c r="AO135" s="422"/>
      <c r="AP135" s="419"/>
      <c r="AQ135" s="422"/>
      <c r="AR135" s="419"/>
    </row>
    <row r="136" spans="1:86">
      <c r="A136" s="398"/>
      <c r="B136" s="404"/>
      <c r="C136" s="569"/>
      <c r="D136" s="572"/>
      <c r="E136" s="572"/>
      <c r="F136" s="572"/>
      <c r="G136" s="572"/>
      <c r="H136" s="404"/>
      <c r="I136" s="404"/>
      <c r="J136" s="404"/>
      <c r="K136" s="572"/>
      <c r="L136" s="404"/>
      <c r="M136" s="572"/>
      <c r="N136" s="404"/>
      <c r="O136" s="404"/>
      <c r="P136" s="113" t="s">
        <v>105</v>
      </c>
      <c r="Q136" s="243">
        <f>Q133</f>
        <v>7011</v>
      </c>
      <c r="R136" s="112" t="s">
        <v>8</v>
      </c>
      <c r="S136" s="423"/>
      <c r="T136" s="420"/>
      <c r="U136" s="420"/>
      <c r="V136" s="420"/>
      <c r="W136" s="423"/>
      <c r="X136" s="420"/>
      <c r="Y136" s="423"/>
      <c r="Z136" s="420"/>
      <c r="AA136" s="420"/>
      <c r="AB136" s="420"/>
      <c r="AC136" s="423"/>
      <c r="AD136" s="420"/>
      <c r="AE136" s="423"/>
      <c r="AF136" s="420"/>
      <c r="AG136" s="420"/>
      <c r="AH136" s="420"/>
      <c r="AI136" s="423"/>
      <c r="AJ136" s="420"/>
      <c r="AK136" s="423"/>
      <c r="AL136" s="420"/>
      <c r="AM136" s="420"/>
      <c r="AN136" s="420"/>
      <c r="AO136" s="423"/>
      <c r="AP136" s="420"/>
      <c r="AQ136" s="423"/>
      <c r="AR136" s="420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t="18.75" customHeight="1">
      <c r="A137" s="396">
        <v>32</v>
      </c>
      <c r="B137" s="402" t="s">
        <v>236</v>
      </c>
      <c r="C137" s="567" t="s">
        <v>237</v>
      </c>
      <c r="D137" s="570">
        <v>1.4</v>
      </c>
      <c r="E137" s="570">
        <v>11200</v>
      </c>
      <c r="F137" s="570">
        <v>1.4</v>
      </c>
      <c r="G137" s="570">
        <v>11200</v>
      </c>
      <c r="H137" s="402"/>
      <c r="I137" s="402"/>
      <c r="J137" s="402"/>
      <c r="K137" s="570"/>
      <c r="L137" s="402"/>
      <c r="M137" s="570"/>
      <c r="N137" s="402" t="s">
        <v>1736</v>
      </c>
      <c r="O137" s="402" t="s">
        <v>1698</v>
      </c>
      <c r="P137" s="372" t="s">
        <v>11</v>
      </c>
      <c r="Q137" s="267">
        <v>0.3</v>
      </c>
      <c r="R137" s="170" t="s">
        <v>5</v>
      </c>
      <c r="S137" s="421">
        <v>3878.0045120254395</v>
      </c>
      <c r="T137" s="418"/>
      <c r="U137" s="418"/>
      <c r="V137" s="418"/>
      <c r="W137" s="421"/>
      <c r="X137" s="418"/>
      <c r="Y137" s="421"/>
      <c r="Z137" s="418"/>
      <c r="AA137" s="418"/>
      <c r="AB137" s="418"/>
      <c r="AC137" s="421"/>
      <c r="AD137" s="418"/>
      <c r="AE137" s="421"/>
      <c r="AF137" s="418"/>
      <c r="AG137" s="418"/>
      <c r="AH137" s="418"/>
      <c r="AI137" s="421"/>
      <c r="AJ137" s="418"/>
      <c r="AK137" s="421"/>
      <c r="AL137" s="418"/>
      <c r="AM137" s="418"/>
      <c r="AN137" s="418"/>
      <c r="AO137" s="421"/>
      <c r="AP137" s="418"/>
      <c r="AQ137" s="421"/>
      <c r="AR137" s="418"/>
    </row>
    <row r="138" spans="1:86" ht="18.75" customHeight="1">
      <c r="A138" s="397"/>
      <c r="B138" s="403"/>
      <c r="C138" s="568"/>
      <c r="D138" s="571"/>
      <c r="E138" s="571"/>
      <c r="F138" s="571"/>
      <c r="G138" s="571"/>
      <c r="H138" s="403"/>
      <c r="I138" s="403"/>
      <c r="J138" s="403"/>
      <c r="K138" s="571"/>
      <c r="L138" s="403"/>
      <c r="M138" s="571"/>
      <c r="N138" s="403"/>
      <c r="O138" s="403"/>
      <c r="P138" s="374"/>
      <c r="Q138" s="243">
        <v>2400</v>
      </c>
      <c r="R138" s="112" t="s">
        <v>8</v>
      </c>
      <c r="S138" s="422"/>
      <c r="T138" s="419"/>
      <c r="U138" s="419"/>
      <c r="V138" s="419"/>
      <c r="W138" s="422"/>
      <c r="X138" s="419"/>
      <c r="Y138" s="422"/>
      <c r="Z138" s="419"/>
      <c r="AA138" s="419"/>
      <c r="AB138" s="419"/>
      <c r="AC138" s="422"/>
      <c r="AD138" s="419"/>
      <c r="AE138" s="422"/>
      <c r="AF138" s="419"/>
      <c r="AG138" s="419"/>
      <c r="AH138" s="419"/>
      <c r="AI138" s="422"/>
      <c r="AJ138" s="419"/>
      <c r="AK138" s="422"/>
      <c r="AL138" s="419"/>
      <c r="AM138" s="419"/>
      <c r="AN138" s="419"/>
      <c r="AO138" s="422"/>
      <c r="AP138" s="419"/>
      <c r="AQ138" s="422"/>
      <c r="AR138" s="419"/>
    </row>
    <row r="139" spans="1:86" ht="18.75" customHeight="1">
      <c r="A139" s="397"/>
      <c r="B139" s="403"/>
      <c r="C139" s="568"/>
      <c r="D139" s="571"/>
      <c r="E139" s="571"/>
      <c r="F139" s="571"/>
      <c r="G139" s="571"/>
      <c r="H139" s="403"/>
      <c r="I139" s="403"/>
      <c r="J139" s="403"/>
      <c r="K139" s="571"/>
      <c r="L139" s="403"/>
      <c r="M139" s="571"/>
      <c r="N139" s="403"/>
      <c r="O139" s="403"/>
      <c r="P139" s="372" t="s">
        <v>12</v>
      </c>
      <c r="Q139" s="267">
        <v>70.25</v>
      </c>
      <c r="R139" s="112" t="s">
        <v>8</v>
      </c>
      <c r="S139" s="422"/>
      <c r="T139" s="419"/>
      <c r="U139" s="419"/>
      <c r="V139" s="419"/>
      <c r="W139" s="422"/>
      <c r="X139" s="419"/>
      <c r="Y139" s="422"/>
      <c r="Z139" s="419"/>
      <c r="AA139" s="419"/>
      <c r="AB139" s="419"/>
      <c r="AC139" s="422"/>
      <c r="AD139" s="419"/>
      <c r="AE139" s="422"/>
      <c r="AF139" s="419"/>
      <c r="AG139" s="419"/>
      <c r="AH139" s="419"/>
      <c r="AI139" s="422"/>
      <c r="AJ139" s="419"/>
      <c r="AK139" s="422"/>
      <c r="AL139" s="419"/>
      <c r="AM139" s="419"/>
      <c r="AN139" s="419"/>
      <c r="AO139" s="422"/>
      <c r="AP139" s="419"/>
      <c r="AQ139" s="422"/>
      <c r="AR139" s="419"/>
    </row>
    <row r="140" spans="1:86" ht="18.75" customHeight="1">
      <c r="A140" s="397"/>
      <c r="B140" s="403"/>
      <c r="C140" s="568"/>
      <c r="D140" s="571"/>
      <c r="E140" s="571"/>
      <c r="F140" s="571"/>
      <c r="G140" s="571"/>
      <c r="H140" s="403"/>
      <c r="I140" s="403"/>
      <c r="J140" s="403"/>
      <c r="K140" s="571"/>
      <c r="L140" s="403"/>
      <c r="M140" s="571"/>
      <c r="N140" s="403"/>
      <c r="O140" s="403"/>
      <c r="P140" s="374"/>
      <c r="Q140" s="267">
        <v>0.29599999999999999</v>
      </c>
      <c r="R140" s="170" t="s">
        <v>5</v>
      </c>
      <c r="S140" s="422"/>
      <c r="T140" s="419"/>
      <c r="U140" s="419"/>
      <c r="V140" s="419"/>
      <c r="W140" s="422"/>
      <c r="X140" s="419"/>
      <c r="Y140" s="422"/>
      <c r="Z140" s="419"/>
      <c r="AA140" s="419"/>
      <c r="AB140" s="419"/>
      <c r="AC140" s="422"/>
      <c r="AD140" s="419"/>
      <c r="AE140" s="422"/>
      <c r="AF140" s="419"/>
      <c r="AG140" s="419"/>
      <c r="AH140" s="419"/>
      <c r="AI140" s="422"/>
      <c r="AJ140" s="419"/>
      <c r="AK140" s="422"/>
      <c r="AL140" s="419"/>
      <c r="AM140" s="419"/>
      <c r="AN140" s="419"/>
      <c r="AO140" s="422"/>
      <c r="AP140" s="419"/>
      <c r="AQ140" s="422"/>
      <c r="AR140" s="419"/>
    </row>
    <row r="141" spans="1:86">
      <c r="A141" s="398"/>
      <c r="B141" s="404"/>
      <c r="C141" s="569"/>
      <c r="D141" s="572"/>
      <c r="E141" s="572"/>
      <c r="F141" s="572"/>
      <c r="G141" s="572"/>
      <c r="H141" s="404"/>
      <c r="I141" s="404"/>
      <c r="J141" s="404"/>
      <c r="K141" s="572"/>
      <c r="L141" s="404"/>
      <c r="M141" s="572"/>
      <c r="N141" s="404"/>
      <c r="O141" s="404"/>
      <c r="P141" s="113" t="s">
        <v>105</v>
      </c>
      <c r="Q141" s="243">
        <f>Q138</f>
        <v>2400</v>
      </c>
      <c r="R141" s="112" t="s">
        <v>8</v>
      </c>
      <c r="S141" s="423"/>
      <c r="T141" s="420"/>
      <c r="U141" s="420"/>
      <c r="V141" s="420"/>
      <c r="W141" s="423"/>
      <c r="X141" s="420"/>
      <c r="Y141" s="423"/>
      <c r="Z141" s="420"/>
      <c r="AA141" s="420"/>
      <c r="AB141" s="420"/>
      <c r="AC141" s="423"/>
      <c r="AD141" s="420"/>
      <c r="AE141" s="423"/>
      <c r="AF141" s="420"/>
      <c r="AG141" s="420"/>
      <c r="AH141" s="420"/>
      <c r="AI141" s="423"/>
      <c r="AJ141" s="420"/>
      <c r="AK141" s="423"/>
      <c r="AL141" s="420"/>
      <c r="AM141" s="420"/>
      <c r="AN141" s="420"/>
      <c r="AO141" s="423"/>
      <c r="AP141" s="420"/>
      <c r="AQ141" s="423"/>
      <c r="AR141" s="420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t="15" customHeight="1">
      <c r="A142" s="585">
        <v>33</v>
      </c>
      <c r="B142" s="413" t="s">
        <v>238</v>
      </c>
      <c r="C142" s="879" t="s">
        <v>239</v>
      </c>
      <c r="D142" s="413">
        <v>5</v>
      </c>
      <c r="E142" s="413">
        <v>50000</v>
      </c>
      <c r="F142" s="413">
        <v>5</v>
      </c>
      <c r="G142" s="413">
        <v>50000</v>
      </c>
      <c r="H142" s="408" t="s">
        <v>1705</v>
      </c>
      <c r="I142" s="408" t="s">
        <v>2309</v>
      </c>
      <c r="J142" s="405" t="s">
        <v>11</v>
      </c>
      <c r="K142" s="266">
        <v>1.6</v>
      </c>
      <c r="L142" s="316" t="s">
        <v>5</v>
      </c>
      <c r="M142" s="399">
        <v>44797.788999999997</v>
      </c>
      <c r="N142" s="416"/>
      <c r="O142" s="416"/>
      <c r="P142" s="416"/>
      <c r="Q142" s="416"/>
      <c r="R142" s="416"/>
      <c r="S142" s="416"/>
      <c r="T142" s="416"/>
      <c r="U142" s="416"/>
      <c r="V142" s="416"/>
      <c r="W142" s="416"/>
      <c r="X142" s="416"/>
      <c r="Y142" s="416"/>
      <c r="Z142" s="416"/>
      <c r="AA142" s="416"/>
      <c r="AB142" s="416"/>
      <c r="AC142" s="416"/>
      <c r="AD142" s="416"/>
      <c r="AE142" s="416"/>
      <c r="AF142" s="416"/>
      <c r="AG142" s="416"/>
      <c r="AH142" s="416"/>
      <c r="AI142" s="416"/>
      <c r="AJ142" s="416"/>
      <c r="AK142" s="416"/>
      <c r="AL142" s="416"/>
      <c r="AM142" s="416"/>
      <c r="AN142" s="416"/>
      <c r="AO142" s="416"/>
      <c r="AP142" s="416"/>
      <c r="AQ142" s="416"/>
      <c r="AR142" s="416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>
      <c r="A143" s="586"/>
      <c r="B143" s="414"/>
      <c r="C143" s="880"/>
      <c r="D143" s="414"/>
      <c r="E143" s="414"/>
      <c r="F143" s="414"/>
      <c r="G143" s="414"/>
      <c r="H143" s="409"/>
      <c r="I143" s="409"/>
      <c r="J143" s="407"/>
      <c r="K143" s="266">
        <v>20800</v>
      </c>
      <c r="L143" s="316" t="s">
        <v>8</v>
      </c>
      <c r="M143" s="400"/>
      <c r="N143" s="475"/>
      <c r="O143" s="475"/>
      <c r="P143" s="475"/>
      <c r="Q143" s="475"/>
      <c r="R143" s="475"/>
      <c r="S143" s="475"/>
      <c r="T143" s="475"/>
      <c r="U143" s="475"/>
      <c r="V143" s="475"/>
      <c r="W143" s="475"/>
      <c r="X143" s="475"/>
      <c r="Y143" s="475"/>
      <c r="Z143" s="475"/>
      <c r="AA143" s="475"/>
      <c r="AB143" s="475"/>
      <c r="AC143" s="475"/>
      <c r="AD143" s="475"/>
      <c r="AE143" s="475"/>
      <c r="AF143" s="475"/>
      <c r="AG143" s="475"/>
      <c r="AH143" s="475"/>
      <c r="AI143" s="475"/>
      <c r="AJ143" s="475"/>
      <c r="AK143" s="475"/>
      <c r="AL143" s="475"/>
      <c r="AM143" s="475"/>
      <c r="AN143" s="475"/>
      <c r="AO143" s="475"/>
      <c r="AP143" s="475"/>
      <c r="AQ143" s="475"/>
      <c r="AR143" s="475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>
      <c r="A144" s="586"/>
      <c r="B144" s="414"/>
      <c r="C144" s="880"/>
      <c r="D144" s="414"/>
      <c r="E144" s="414"/>
      <c r="F144" s="414"/>
      <c r="G144" s="414"/>
      <c r="H144" s="409"/>
      <c r="I144" s="409"/>
      <c r="J144" s="405" t="s">
        <v>12</v>
      </c>
      <c r="K144" s="266">
        <v>493.55</v>
      </c>
      <c r="L144" s="316" t="s">
        <v>8</v>
      </c>
      <c r="M144" s="400"/>
      <c r="N144" s="475"/>
      <c r="O144" s="475"/>
      <c r="P144" s="475"/>
      <c r="Q144" s="475"/>
      <c r="R144" s="475"/>
      <c r="S144" s="475"/>
      <c r="T144" s="475"/>
      <c r="U144" s="475"/>
      <c r="V144" s="475"/>
      <c r="W144" s="475"/>
      <c r="X144" s="475"/>
      <c r="Y144" s="475"/>
      <c r="Z144" s="475"/>
      <c r="AA144" s="475"/>
      <c r="AB144" s="475"/>
      <c r="AC144" s="475"/>
      <c r="AD144" s="475"/>
      <c r="AE144" s="475"/>
      <c r="AF144" s="475"/>
      <c r="AG144" s="475"/>
      <c r="AH144" s="475"/>
      <c r="AI144" s="475"/>
      <c r="AJ144" s="475"/>
      <c r="AK144" s="475"/>
      <c r="AL144" s="475"/>
      <c r="AM144" s="475"/>
      <c r="AN144" s="475"/>
      <c r="AO144" s="475"/>
      <c r="AP144" s="475"/>
      <c r="AQ144" s="475"/>
      <c r="AR144" s="475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>
      <c r="A145" s="586"/>
      <c r="B145" s="414"/>
      <c r="C145" s="880"/>
      <c r="D145" s="414"/>
      <c r="E145" s="414"/>
      <c r="F145" s="414"/>
      <c r="G145" s="414"/>
      <c r="H145" s="409"/>
      <c r="I145" s="409"/>
      <c r="J145" s="407"/>
      <c r="K145" s="266">
        <v>1.6</v>
      </c>
      <c r="L145" s="316" t="s">
        <v>5</v>
      </c>
      <c r="M145" s="400"/>
      <c r="N145" s="475"/>
      <c r="O145" s="475"/>
      <c r="P145" s="475"/>
      <c r="Q145" s="475"/>
      <c r="R145" s="475"/>
      <c r="S145" s="475"/>
      <c r="T145" s="475"/>
      <c r="U145" s="475"/>
      <c r="V145" s="475"/>
      <c r="W145" s="475"/>
      <c r="X145" s="475"/>
      <c r="Y145" s="475"/>
      <c r="Z145" s="475"/>
      <c r="AA145" s="475"/>
      <c r="AB145" s="475"/>
      <c r="AC145" s="475"/>
      <c r="AD145" s="475"/>
      <c r="AE145" s="475"/>
      <c r="AF145" s="475"/>
      <c r="AG145" s="475"/>
      <c r="AH145" s="475"/>
      <c r="AI145" s="475"/>
      <c r="AJ145" s="475"/>
      <c r="AK145" s="475"/>
      <c r="AL145" s="475"/>
      <c r="AM145" s="475"/>
      <c r="AN145" s="475"/>
      <c r="AO145" s="475"/>
      <c r="AP145" s="475"/>
      <c r="AQ145" s="475"/>
      <c r="AR145" s="475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t="30">
      <c r="A146" s="586"/>
      <c r="B146" s="414"/>
      <c r="C146" s="880"/>
      <c r="D146" s="414"/>
      <c r="E146" s="414"/>
      <c r="F146" s="414"/>
      <c r="G146" s="414"/>
      <c r="H146" s="409"/>
      <c r="I146" s="409"/>
      <c r="J146" s="315" t="s">
        <v>44</v>
      </c>
      <c r="K146" s="266">
        <v>34</v>
      </c>
      <c r="L146" s="316" t="s">
        <v>14</v>
      </c>
      <c r="M146" s="400"/>
      <c r="N146" s="475"/>
      <c r="O146" s="475"/>
      <c r="P146" s="475"/>
      <c r="Q146" s="475"/>
      <c r="R146" s="475"/>
      <c r="S146" s="475"/>
      <c r="T146" s="475"/>
      <c r="U146" s="475"/>
      <c r="V146" s="475"/>
      <c r="W146" s="475"/>
      <c r="X146" s="475"/>
      <c r="Y146" s="475"/>
      <c r="Z146" s="475"/>
      <c r="AA146" s="475"/>
      <c r="AB146" s="475"/>
      <c r="AC146" s="475"/>
      <c r="AD146" s="475"/>
      <c r="AE146" s="475"/>
      <c r="AF146" s="475"/>
      <c r="AG146" s="475"/>
      <c r="AH146" s="475"/>
      <c r="AI146" s="475"/>
      <c r="AJ146" s="475"/>
      <c r="AK146" s="475"/>
      <c r="AL146" s="475"/>
      <c r="AM146" s="475"/>
      <c r="AN146" s="475"/>
      <c r="AO146" s="475"/>
      <c r="AP146" s="475"/>
      <c r="AQ146" s="475"/>
      <c r="AR146" s="475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>
      <c r="A147" s="586"/>
      <c r="B147" s="414"/>
      <c r="C147" s="880"/>
      <c r="D147" s="414"/>
      <c r="E147" s="414"/>
      <c r="F147" s="414"/>
      <c r="G147" s="414"/>
      <c r="H147" s="410"/>
      <c r="I147" s="410"/>
      <c r="J147" s="304" t="s">
        <v>105</v>
      </c>
      <c r="K147" s="266">
        <f>K143</f>
        <v>20800</v>
      </c>
      <c r="L147" s="316" t="s">
        <v>8</v>
      </c>
      <c r="M147" s="400"/>
      <c r="N147" s="475"/>
      <c r="O147" s="475"/>
      <c r="P147" s="475"/>
      <c r="Q147" s="475"/>
      <c r="R147" s="475"/>
      <c r="S147" s="475"/>
      <c r="T147" s="475"/>
      <c r="U147" s="475"/>
      <c r="V147" s="475"/>
      <c r="W147" s="475"/>
      <c r="X147" s="475"/>
      <c r="Y147" s="475"/>
      <c r="Z147" s="475"/>
      <c r="AA147" s="475"/>
      <c r="AB147" s="475"/>
      <c r="AC147" s="475"/>
      <c r="AD147" s="475"/>
      <c r="AE147" s="475"/>
      <c r="AF147" s="475"/>
      <c r="AG147" s="475"/>
      <c r="AH147" s="475"/>
      <c r="AI147" s="475"/>
      <c r="AJ147" s="475"/>
      <c r="AK147" s="475"/>
      <c r="AL147" s="475"/>
      <c r="AM147" s="475"/>
      <c r="AN147" s="475"/>
      <c r="AO147" s="475"/>
      <c r="AP147" s="475"/>
      <c r="AQ147" s="475"/>
      <c r="AR147" s="475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>
      <c r="A148" s="586"/>
      <c r="B148" s="414"/>
      <c r="C148" s="880"/>
      <c r="D148" s="414"/>
      <c r="E148" s="414"/>
      <c r="F148" s="414"/>
      <c r="G148" s="414"/>
      <c r="H148" s="408" t="s">
        <v>2310</v>
      </c>
      <c r="I148" s="408" t="s">
        <v>1785</v>
      </c>
      <c r="J148" s="405" t="s">
        <v>11</v>
      </c>
      <c r="K148" s="266">
        <v>0.65</v>
      </c>
      <c r="L148" s="316" t="s">
        <v>5</v>
      </c>
      <c r="M148" s="400"/>
      <c r="N148" s="475"/>
      <c r="O148" s="475"/>
      <c r="P148" s="475"/>
      <c r="Q148" s="475"/>
      <c r="R148" s="475"/>
      <c r="S148" s="475"/>
      <c r="T148" s="475"/>
      <c r="U148" s="475"/>
      <c r="V148" s="475"/>
      <c r="W148" s="475"/>
      <c r="X148" s="475"/>
      <c r="Y148" s="475"/>
      <c r="Z148" s="475"/>
      <c r="AA148" s="475"/>
      <c r="AB148" s="475"/>
      <c r="AC148" s="475"/>
      <c r="AD148" s="475"/>
      <c r="AE148" s="475"/>
      <c r="AF148" s="475"/>
      <c r="AG148" s="475"/>
      <c r="AH148" s="475"/>
      <c r="AI148" s="475"/>
      <c r="AJ148" s="475"/>
      <c r="AK148" s="475"/>
      <c r="AL148" s="475"/>
      <c r="AM148" s="475"/>
      <c r="AN148" s="475"/>
      <c r="AO148" s="475"/>
      <c r="AP148" s="475"/>
      <c r="AQ148" s="475"/>
      <c r="AR148" s="475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>
      <c r="A149" s="586"/>
      <c r="B149" s="414"/>
      <c r="C149" s="880"/>
      <c r="D149" s="414"/>
      <c r="E149" s="414"/>
      <c r="F149" s="414"/>
      <c r="G149" s="414"/>
      <c r="H149" s="409"/>
      <c r="I149" s="409"/>
      <c r="J149" s="407"/>
      <c r="K149" s="266">
        <v>7125</v>
      </c>
      <c r="L149" s="316" t="s">
        <v>8</v>
      </c>
      <c r="M149" s="400"/>
      <c r="N149" s="475"/>
      <c r="O149" s="475"/>
      <c r="P149" s="475"/>
      <c r="Q149" s="475"/>
      <c r="R149" s="475"/>
      <c r="S149" s="475"/>
      <c r="T149" s="475"/>
      <c r="U149" s="475"/>
      <c r="V149" s="475"/>
      <c r="W149" s="475"/>
      <c r="X149" s="475"/>
      <c r="Y149" s="475"/>
      <c r="Z149" s="475"/>
      <c r="AA149" s="475"/>
      <c r="AB149" s="475"/>
      <c r="AC149" s="475"/>
      <c r="AD149" s="475"/>
      <c r="AE149" s="475"/>
      <c r="AF149" s="475"/>
      <c r="AG149" s="475"/>
      <c r="AH149" s="475"/>
      <c r="AI149" s="475"/>
      <c r="AJ149" s="475"/>
      <c r="AK149" s="475"/>
      <c r="AL149" s="475"/>
      <c r="AM149" s="475"/>
      <c r="AN149" s="475"/>
      <c r="AO149" s="475"/>
      <c r="AP149" s="475"/>
      <c r="AQ149" s="475"/>
      <c r="AR149" s="475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>
      <c r="A150" s="586"/>
      <c r="B150" s="414"/>
      <c r="C150" s="880"/>
      <c r="D150" s="414"/>
      <c r="E150" s="414"/>
      <c r="F150" s="414"/>
      <c r="G150" s="414"/>
      <c r="H150" s="409"/>
      <c r="I150" s="409"/>
      <c r="J150" s="405" t="s">
        <v>12</v>
      </c>
      <c r="K150" s="266">
        <v>195</v>
      </c>
      <c r="L150" s="316" t="s">
        <v>8</v>
      </c>
      <c r="M150" s="400"/>
      <c r="N150" s="475"/>
      <c r="O150" s="475"/>
      <c r="P150" s="475"/>
      <c r="Q150" s="475"/>
      <c r="R150" s="475"/>
      <c r="S150" s="475"/>
      <c r="T150" s="475"/>
      <c r="U150" s="475"/>
      <c r="V150" s="475"/>
      <c r="W150" s="475"/>
      <c r="X150" s="475"/>
      <c r="Y150" s="475"/>
      <c r="Z150" s="475"/>
      <c r="AA150" s="475"/>
      <c r="AB150" s="475"/>
      <c r="AC150" s="475"/>
      <c r="AD150" s="475"/>
      <c r="AE150" s="475"/>
      <c r="AF150" s="475"/>
      <c r="AG150" s="475"/>
      <c r="AH150" s="475"/>
      <c r="AI150" s="475"/>
      <c r="AJ150" s="475"/>
      <c r="AK150" s="475"/>
      <c r="AL150" s="475"/>
      <c r="AM150" s="475"/>
      <c r="AN150" s="475"/>
      <c r="AO150" s="475"/>
      <c r="AP150" s="475"/>
      <c r="AQ150" s="475"/>
      <c r="AR150" s="475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>
      <c r="A151" s="586"/>
      <c r="B151" s="414"/>
      <c r="C151" s="880"/>
      <c r="D151" s="414"/>
      <c r="E151" s="414"/>
      <c r="F151" s="414"/>
      <c r="G151" s="414"/>
      <c r="H151" s="409"/>
      <c r="I151" s="409"/>
      <c r="J151" s="407"/>
      <c r="K151" s="266">
        <v>0.65</v>
      </c>
      <c r="L151" s="316" t="s">
        <v>5</v>
      </c>
      <c r="M151" s="400"/>
      <c r="N151" s="475"/>
      <c r="O151" s="475"/>
      <c r="P151" s="475"/>
      <c r="Q151" s="475"/>
      <c r="R151" s="475"/>
      <c r="S151" s="475"/>
      <c r="T151" s="475"/>
      <c r="U151" s="475"/>
      <c r="V151" s="475"/>
      <c r="W151" s="475"/>
      <c r="X151" s="475"/>
      <c r="Y151" s="475"/>
      <c r="Z151" s="475"/>
      <c r="AA151" s="475"/>
      <c r="AB151" s="475"/>
      <c r="AC151" s="475"/>
      <c r="AD151" s="475"/>
      <c r="AE151" s="475"/>
      <c r="AF151" s="475"/>
      <c r="AG151" s="475"/>
      <c r="AH151" s="475"/>
      <c r="AI151" s="475"/>
      <c r="AJ151" s="475"/>
      <c r="AK151" s="475"/>
      <c r="AL151" s="475"/>
      <c r="AM151" s="475"/>
      <c r="AN151" s="475"/>
      <c r="AO151" s="475"/>
      <c r="AP151" s="475"/>
      <c r="AQ151" s="475"/>
      <c r="AR151" s="475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t="30">
      <c r="A152" s="586"/>
      <c r="B152" s="414"/>
      <c r="C152" s="880"/>
      <c r="D152" s="414"/>
      <c r="E152" s="414"/>
      <c r="F152" s="414"/>
      <c r="G152" s="414"/>
      <c r="H152" s="409"/>
      <c r="I152" s="409"/>
      <c r="J152" s="315" t="s">
        <v>44</v>
      </c>
      <c r="K152" s="266">
        <v>9</v>
      </c>
      <c r="L152" s="316" t="s">
        <v>14</v>
      </c>
      <c r="M152" s="400"/>
      <c r="N152" s="475"/>
      <c r="O152" s="475"/>
      <c r="P152" s="475"/>
      <c r="Q152" s="475"/>
      <c r="R152" s="475"/>
      <c r="S152" s="475"/>
      <c r="T152" s="475"/>
      <c r="U152" s="475"/>
      <c r="V152" s="475"/>
      <c r="W152" s="475"/>
      <c r="X152" s="475"/>
      <c r="Y152" s="475"/>
      <c r="Z152" s="475"/>
      <c r="AA152" s="475"/>
      <c r="AB152" s="475"/>
      <c r="AC152" s="475"/>
      <c r="AD152" s="475"/>
      <c r="AE152" s="475"/>
      <c r="AF152" s="475"/>
      <c r="AG152" s="475"/>
      <c r="AH152" s="475"/>
      <c r="AI152" s="475"/>
      <c r="AJ152" s="475"/>
      <c r="AK152" s="475"/>
      <c r="AL152" s="475"/>
      <c r="AM152" s="475"/>
      <c r="AN152" s="475"/>
      <c r="AO152" s="475"/>
      <c r="AP152" s="475"/>
      <c r="AQ152" s="475"/>
      <c r="AR152" s="475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>
      <c r="A153" s="586"/>
      <c r="B153" s="414"/>
      <c r="C153" s="880"/>
      <c r="D153" s="414"/>
      <c r="E153" s="414"/>
      <c r="F153" s="414"/>
      <c r="G153" s="414"/>
      <c r="H153" s="410"/>
      <c r="I153" s="410"/>
      <c r="J153" s="304" t="s">
        <v>105</v>
      </c>
      <c r="K153" s="266">
        <f>K149</f>
        <v>7125</v>
      </c>
      <c r="L153" s="316" t="s">
        <v>8</v>
      </c>
      <c r="M153" s="400"/>
      <c r="N153" s="475"/>
      <c r="O153" s="475"/>
      <c r="P153" s="475"/>
      <c r="Q153" s="475"/>
      <c r="R153" s="475"/>
      <c r="S153" s="475"/>
      <c r="T153" s="475"/>
      <c r="U153" s="475"/>
      <c r="V153" s="475"/>
      <c r="W153" s="475"/>
      <c r="X153" s="475"/>
      <c r="Y153" s="475"/>
      <c r="Z153" s="475"/>
      <c r="AA153" s="475"/>
      <c r="AB153" s="475"/>
      <c r="AC153" s="475"/>
      <c r="AD153" s="475"/>
      <c r="AE153" s="475"/>
      <c r="AF153" s="475"/>
      <c r="AG153" s="475"/>
      <c r="AH153" s="475"/>
      <c r="AI153" s="475"/>
      <c r="AJ153" s="475"/>
      <c r="AK153" s="475"/>
      <c r="AL153" s="475"/>
      <c r="AM153" s="475"/>
      <c r="AN153" s="475"/>
      <c r="AO153" s="475"/>
      <c r="AP153" s="475"/>
      <c r="AQ153" s="475"/>
      <c r="AR153" s="475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>
      <c r="A154" s="586"/>
      <c r="B154" s="414"/>
      <c r="C154" s="880"/>
      <c r="D154" s="414"/>
      <c r="E154" s="414"/>
      <c r="F154" s="414"/>
      <c r="G154" s="414"/>
      <c r="H154" s="408" t="s">
        <v>2311</v>
      </c>
      <c r="I154" s="408" t="s">
        <v>2312</v>
      </c>
      <c r="J154" s="405" t="s">
        <v>11</v>
      </c>
      <c r="K154" s="266">
        <v>1.73</v>
      </c>
      <c r="L154" s="316" t="s">
        <v>5</v>
      </c>
      <c r="M154" s="400"/>
      <c r="N154" s="475"/>
      <c r="O154" s="475"/>
      <c r="P154" s="475"/>
      <c r="Q154" s="475"/>
      <c r="R154" s="475"/>
      <c r="S154" s="475"/>
      <c r="T154" s="475"/>
      <c r="U154" s="475"/>
      <c r="V154" s="475"/>
      <c r="W154" s="475"/>
      <c r="X154" s="475"/>
      <c r="Y154" s="475"/>
      <c r="Z154" s="475"/>
      <c r="AA154" s="475"/>
      <c r="AB154" s="475"/>
      <c r="AC154" s="475"/>
      <c r="AD154" s="475"/>
      <c r="AE154" s="475"/>
      <c r="AF154" s="475"/>
      <c r="AG154" s="475"/>
      <c r="AH154" s="475"/>
      <c r="AI154" s="475"/>
      <c r="AJ154" s="475"/>
      <c r="AK154" s="475"/>
      <c r="AL154" s="475"/>
      <c r="AM154" s="475"/>
      <c r="AN154" s="475"/>
      <c r="AO154" s="475"/>
      <c r="AP154" s="475"/>
      <c r="AQ154" s="475"/>
      <c r="AR154" s="475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>
      <c r="A155" s="586"/>
      <c r="B155" s="414"/>
      <c r="C155" s="880"/>
      <c r="D155" s="414"/>
      <c r="E155" s="414"/>
      <c r="F155" s="414"/>
      <c r="G155" s="414"/>
      <c r="H155" s="409"/>
      <c r="I155" s="409"/>
      <c r="J155" s="407"/>
      <c r="K155" s="266">
        <v>19030</v>
      </c>
      <c r="L155" s="316" t="s">
        <v>8</v>
      </c>
      <c r="M155" s="400"/>
      <c r="N155" s="475"/>
      <c r="O155" s="475"/>
      <c r="P155" s="475"/>
      <c r="Q155" s="475"/>
      <c r="R155" s="475"/>
      <c r="S155" s="475"/>
      <c r="T155" s="475"/>
      <c r="U155" s="475"/>
      <c r="V155" s="475"/>
      <c r="W155" s="475"/>
      <c r="X155" s="475"/>
      <c r="Y155" s="475"/>
      <c r="Z155" s="475"/>
      <c r="AA155" s="475"/>
      <c r="AB155" s="475"/>
      <c r="AC155" s="475"/>
      <c r="AD155" s="475"/>
      <c r="AE155" s="475"/>
      <c r="AF155" s="475"/>
      <c r="AG155" s="475"/>
      <c r="AH155" s="475"/>
      <c r="AI155" s="475"/>
      <c r="AJ155" s="475"/>
      <c r="AK155" s="475"/>
      <c r="AL155" s="475"/>
      <c r="AM155" s="475"/>
      <c r="AN155" s="475"/>
      <c r="AO155" s="475"/>
      <c r="AP155" s="475"/>
      <c r="AQ155" s="475"/>
      <c r="AR155" s="475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>
      <c r="A156" s="586"/>
      <c r="B156" s="414"/>
      <c r="C156" s="880"/>
      <c r="D156" s="414"/>
      <c r="E156" s="414"/>
      <c r="F156" s="414"/>
      <c r="G156" s="414"/>
      <c r="H156" s="409"/>
      <c r="I156" s="409"/>
      <c r="J156" s="405" t="s">
        <v>12</v>
      </c>
      <c r="K156" s="266">
        <v>732.31</v>
      </c>
      <c r="L156" s="316" t="s">
        <v>8</v>
      </c>
      <c r="M156" s="400"/>
      <c r="N156" s="475"/>
      <c r="O156" s="475"/>
      <c r="P156" s="475"/>
      <c r="Q156" s="475"/>
      <c r="R156" s="475"/>
      <c r="S156" s="475"/>
      <c r="T156" s="475"/>
      <c r="U156" s="475"/>
      <c r="V156" s="475"/>
      <c r="W156" s="475"/>
      <c r="X156" s="475"/>
      <c r="Y156" s="475"/>
      <c r="Z156" s="475"/>
      <c r="AA156" s="475"/>
      <c r="AB156" s="475"/>
      <c r="AC156" s="475"/>
      <c r="AD156" s="475"/>
      <c r="AE156" s="475"/>
      <c r="AF156" s="475"/>
      <c r="AG156" s="475"/>
      <c r="AH156" s="475"/>
      <c r="AI156" s="475"/>
      <c r="AJ156" s="475"/>
      <c r="AK156" s="475"/>
      <c r="AL156" s="475"/>
      <c r="AM156" s="475"/>
      <c r="AN156" s="475"/>
      <c r="AO156" s="475"/>
      <c r="AP156" s="475"/>
      <c r="AQ156" s="475"/>
      <c r="AR156" s="475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>
      <c r="A157" s="586"/>
      <c r="B157" s="414"/>
      <c r="C157" s="880"/>
      <c r="D157" s="414"/>
      <c r="E157" s="414"/>
      <c r="F157" s="414"/>
      <c r="G157" s="414"/>
      <c r="H157" s="409"/>
      <c r="I157" s="409"/>
      <c r="J157" s="407"/>
      <c r="K157" s="266">
        <v>1.73</v>
      </c>
      <c r="L157" s="316" t="s">
        <v>5</v>
      </c>
      <c r="M157" s="400"/>
      <c r="N157" s="475"/>
      <c r="O157" s="475"/>
      <c r="P157" s="475"/>
      <c r="Q157" s="475"/>
      <c r="R157" s="475"/>
      <c r="S157" s="475"/>
      <c r="T157" s="475"/>
      <c r="U157" s="475"/>
      <c r="V157" s="475"/>
      <c r="W157" s="475"/>
      <c r="X157" s="475"/>
      <c r="Y157" s="475"/>
      <c r="Z157" s="475"/>
      <c r="AA157" s="475"/>
      <c r="AB157" s="475"/>
      <c r="AC157" s="475"/>
      <c r="AD157" s="475"/>
      <c r="AE157" s="475"/>
      <c r="AF157" s="475"/>
      <c r="AG157" s="475"/>
      <c r="AH157" s="475"/>
      <c r="AI157" s="475"/>
      <c r="AJ157" s="475"/>
      <c r="AK157" s="475"/>
      <c r="AL157" s="475"/>
      <c r="AM157" s="475"/>
      <c r="AN157" s="475"/>
      <c r="AO157" s="475"/>
      <c r="AP157" s="475"/>
      <c r="AQ157" s="475"/>
      <c r="AR157" s="475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t="30">
      <c r="A158" s="586"/>
      <c r="B158" s="414"/>
      <c r="C158" s="880"/>
      <c r="D158" s="414"/>
      <c r="E158" s="414"/>
      <c r="F158" s="414"/>
      <c r="G158" s="414"/>
      <c r="H158" s="409"/>
      <c r="I158" s="409"/>
      <c r="J158" s="315" t="s">
        <v>44</v>
      </c>
      <c r="K158" s="266">
        <v>47</v>
      </c>
      <c r="L158" s="316" t="s">
        <v>14</v>
      </c>
      <c r="M158" s="400"/>
      <c r="N158" s="475"/>
      <c r="O158" s="475"/>
      <c r="P158" s="475"/>
      <c r="Q158" s="475"/>
      <c r="R158" s="475"/>
      <c r="S158" s="475"/>
      <c r="T158" s="475"/>
      <c r="U158" s="475"/>
      <c r="V158" s="475"/>
      <c r="W158" s="475"/>
      <c r="X158" s="475"/>
      <c r="Y158" s="475"/>
      <c r="Z158" s="475"/>
      <c r="AA158" s="475"/>
      <c r="AB158" s="475"/>
      <c r="AC158" s="475"/>
      <c r="AD158" s="475"/>
      <c r="AE158" s="475"/>
      <c r="AF158" s="475"/>
      <c r="AG158" s="475"/>
      <c r="AH158" s="475"/>
      <c r="AI158" s="475"/>
      <c r="AJ158" s="475"/>
      <c r="AK158" s="475"/>
      <c r="AL158" s="475"/>
      <c r="AM158" s="475"/>
      <c r="AN158" s="475"/>
      <c r="AO158" s="475"/>
      <c r="AP158" s="475"/>
      <c r="AQ158" s="475"/>
      <c r="AR158" s="475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>
      <c r="A159" s="587"/>
      <c r="B159" s="415"/>
      <c r="C159" s="881"/>
      <c r="D159" s="415"/>
      <c r="E159" s="415"/>
      <c r="F159" s="415"/>
      <c r="G159" s="415"/>
      <c r="H159" s="410"/>
      <c r="I159" s="410"/>
      <c r="J159" s="304" t="s">
        <v>105</v>
      </c>
      <c r="K159" s="266">
        <f>K155</f>
        <v>19030</v>
      </c>
      <c r="L159" s="316" t="s">
        <v>8</v>
      </c>
      <c r="M159" s="401"/>
      <c r="N159" s="417"/>
      <c r="O159" s="417"/>
      <c r="P159" s="417"/>
      <c r="Q159" s="417"/>
      <c r="R159" s="417"/>
      <c r="S159" s="417"/>
      <c r="T159" s="417"/>
      <c r="U159" s="417"/>
      <c r="V159" s="417"/>
      <c r="W159" s="417"/>
      <c r="X159" s="417"/>
      <c r="Y159" s="417"/>
      <c r="Z159" s="417"/>
      <c r="AA159" s="417"/>
      <c r="AB159" s="417"/>
      <c r="AC159" s="417"/>
      <c r="AD159" s="417"/>
      <c r="AE159" s="417"/>
      <c r="AF159" s="417"/>
      <c r="AG159" s="417"/>
      <c r="AH159" s="417"/>
      <c r="AI159" s="417"/>
      <c r="AJ159" s="417"/>
      <c r="AK159" s="417"/>
      <c r="AL159" s="417"/>
      <c r="AM159" s="417"/>
      <c r="AN159" s="417"/>
      <c r="AO159" s="417"/>
      <c r="AP159" s="417"/>
      <c r="AQ159" s="417"/>
      <c r="AR159" s="417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t="25.5" customHeight="1">
      <c r="A160" s="528">
        <v>34</v>
      </c>
      <c r="B160" s="540" t="s">
        <v>240</v>
      </c>
      <c r="C160" s="498" t="s">
        <v>241</v>
      </c>
      <c r="D160" s="555">
        <v>0.6</v>
      </c>
      <c r="E160" s="555">
        <v>1680</v>
      </c>
      <c r="F160" s="555">
        <v>0.6</v>
      </c>
      <c r="G160" s="555">
        <v>1680</v>
      </c>
      <c r="H160" s="635"/>
      <c r="I160" s="635"/>
      <c r="J160" s="635"/>
      <c r="K160" s="555"/>
      <c r="L160" s="635"/>
      <c r="M160" s="555"/>
      <c r="N160" s="540"/>
      <c r="O160" s="540"/>
      <c r="P160" s="540"/>
      <c r="Q160" s="421"/>
      <c r="R160" s="540"/>
      <c r="S160" s="421"/>
      <c r="T160" s="372" t="s">
        <v>1738</v>
      </c>
      <c r="U160" s="540" t="s">
        <v>1739</v>
      </c>
      <c r="V160" s="372" t="s">
        <v>11</v>
      </c>
      <c r="W160" s="267">
        <v>0.42</v>
      </c>
      <c r="X160" s="170" t="s">
        <v>5</v>
      </c>
      <c r="Y160" s="421">
        <v>5653.6745999999994</v>
      </c>
      <c r="Z160" s="418"/>
      <c r="AA160" s="418"/>
      <c r="AB160" s="418"/>
      <c r="AC160" s="421"/>
      <c r="AD160" s="418"/>
      <c r="AE160" s="421"/>
      <c r="AF160" s="418"/>
      <c r="AG160" s="418"/>
      <c r="AH160" s="418"/>
      <c r="AI160" s="421"/>
      <c r="AJ160" s="418"/>
      <c r="AK160" s="421"/>
      <c r="AL160" s="418"/>
      <c r="AM160" s="418"/>
      <c r="AN160" s="418"/>
      <c r="AO160" s="421"/>
      <c r="AP160" s="418"/>
      <c r="AQ160" s="421"/>
      <c r="AR160" s="418"/>
    </row>
    <row r="161" spans="1:86" ht="25.5" customHeight="1">
      <c r="A161" s="529"/>
      <c r="B161" s="541"/>
      <c r="C161" s="499"/>
      <c r="D161" s="556"/>
      <c r="E161" s="556"/>
      <c r="F161" s="556"/>
      <c r="G161" s="556"/>
      <c r="H161" s="654"/>
      <c r="I161" s="654"/>
      <c r="J161" s="654"/>
      <c r="K161" s="556"/>
      <c r="L161" s="654"/>
      <c r="M161" s="556"/>
      <c r="N161" s="541"/>
      <c r="O161" s="541"/>
      <c r="P161" s="541"/>
      <c r="Q161" s="422"/>
      <c r="R161" s="541"/>
      <c r="S161" s="422"/>
      <c r="T161" s="373"/>
      <c r="U161" s="541"/>
      <c r="V161" s="374"/>
      <c r="W161" s="267">
        <v>1176</v>
      </c>
      <c r="X161" s="170" t="s">
        <v>8</v>
      </c>
      <c r="Y161" s="422"/>
      <c r="Z161" s="419"/>
      <c r="AA161" s="419"/>
      <c r="AB161" s="419"/>
      <c r="AC161" s="422"/>
      <c r="AD161" s="419"/>
      <c r="AE161" s="422"/>
      <c r="AF161" s="419"/>
      <c r="AG161" s="419"/>
      <c r="AH161" s="419"/>
      <c r="AI161" s="422"/>
      <c r="AJ161" s="419"/>
      <c r="AK161" s="422"/>
      <c r="AL161" s="419"/>
      <c r="AM161" s="419"/>
      <c r="AN161" s="419"/>
      <c r="AO161" s="422"/>
      <c r="AP161" s="419"/>
      <c r="AQ161" s="422"/>
      <c r="AR161" s="419"/>
    </row>
    <row r="162" spans="1:86">
      <c r="A162" s="530"/>
      <c r="B162" s="542"/>
      <c r="C162" s="500"/>
      <c r="D162" s="557"/>
      <c r="E162" s="557"/>
      <c r="F162" s="557"/>
      <c r="G162" s="557"/>
      <c r="H162" s="636"/>
      <c r="I162" s="636"/>
      <c r="J162" s="636"/>
      <c r="K162" s="557"/>
      <c r="L162" s="636"/>
      <c r="M162" s="557"/>
      <c r="N162" s="542"/>
      <c r="O162" s="542"/>
      <c r="P162" s="542"/>
      <c r="Q162" s="423"/>
      <c r="R162" s="542"/>
      <c r="S162" s="423"/>
      <c r="T162" s="374"/>
      <c r="U162" s="542"/>
      <c r="V162" s="113" t="s">
        <v>105</v>
      </c>
      <c r="W162" s="243">
        <f>W161</f>
        <v>1176</v>
      </c>
      <c r="X162" s="112" t="s">
        <v>8</v>
      </c>
      <c r="Y162" s="423"/>
      <c r="Z162" s="420"/>
      <c r="AA162" s="420"/>
      <c r="AB162" s="420"/>
      <c r="AC162" s="423"/>
      <c r="AD162" s="420"/>
      <c r="AE162" s="423"/>
      <c r="AF162" s="420"/>
      <c r="AG162" s="420"/>
      <c r="AH162" s="420"/>
      <c r="AI162" s="423"/>
      <c r="AJ162" s="420"/>
      <c r="AK162" s="423"/>
      <c r="AL162" s="420"/>
      <c r="AM162" s="420"/>
      <c r="AN162" s="420"/>
      <c r="AO162" s="423"/>
      <c r="AP162" s="420"/>
      <c r="AQ162" s="423"/>
      <c r="AR162" s="420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t="24.75" customHeight="1">
      <c r="A163" s="581">
        <v>35</v>
      </c>
      <c r="B163" s="429" t="s">
        <v>242</v>
      </c>
      <c r="C163" s="579" t="s">
        <v>243</v>
      </c>
      <c r="D163" s="577">
        <v>0.7</v>
      </c>
      <c r="E163" s="577">
        <v>4480</v>
      </c>
      <c r="F163" s="577">
        <v>0.7</v>
      </c>
      <c r="G163" s="577">
        <v>4480</v>
      </c>
      <c r="H163" s="583"/>
      <c r="I163" s="583"/>
      <c r="J163" s="583"/>
      <c r="K163" s="577"/>
      <c r="L163" s="583"/>
      <c r="M163" s="577"/>
      <c r="N163" s="583"/>
      <c r="O163" s="583"/>
      <c r="P163" s="583"/>
      <c r="Q163" s="577"/>
      <c r="R163" s="583"/>
      <c r="S163" s="577"/>
      <c r="T163" s="583"/>
      <c r="U163" s="583"/>
      <c r="V163" s="583"/>
      <c r="W163" s="577"/>
      <c r="X163" s="583"/>
      <c r="Y163" s="577"/>
      <c r="Z163" s="583"/>
      <c r="AA163" s="583"/>
      <c r="AB163" s="583"/>
      <c r="AC163" s="577"/>
      <c r="AD163" s="583"/>
      <c r="AE163" s="577"/>
      <c r="AF163" s="583" t="s">
        <v>1741</v>
      </c>
      <c r="AG163" s="531" t="s">
        <v>1740</v>
      </c>
      <c r="AH163" s="531" t="s">
        <v>41</v>
      </c>
      <c r="AI163" s="267">
        <v>0.7</v>
      </c>
      <c r="AJ163" s="170" t="s">
        <v>5</v>
      </c>
      <c r="AK163" s="479">
        <v>33037.641883657452</v>
      </c>
      <c r="AL163" s="416"/>
      <c r="AM163" s="416"/>
      <c r="AN163" s="416"/>
      <c r="AO163" s="476"/>
      <c r="AP163" s="416"/>
      <c r="AQ163" s="476"/>
      <c r="AR163" s="416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t="24.75" customHeight="1">
      <c r="A164" s="582"/>
      <c r="B164" s="430"/>
      <c r="C164" s="580"/>
      <c r="D164" s="578"/>
      <c r="E164" s="578"/>
      <c r="F164" s="578"/>
      <c r="G164" s="578"/>
      <c r="H164" s="584"/>
      <c r="I164" s="584"/>
      <c r="J164" s="584"/>
      <c r="K164" s="578"/>
      <c r="L164" s="584"/>
      <c r="M164" s="578"/>
      <c r="N164" s="584"/>
      <c r="O164" s="584"/>
      <c r="P164" s="584"/>
      <c r="Q164" s="578"/>
      <c r="R164" s="584"/>
      <c r="S164" s="578"/>
      <c r="T164" s="584"/>
      <c r="U164" s="584"/>
      <c r="V164" s="584"/>
      <c r="W164" s="578"/>
      <c r="X164" s="584"/>
      <c r="Y164" s="578"/>
      <c r="Z164" s="584"/>
      <c r="AA164" s="584"/>
      <c r="AB164" s="584"/>
      <c r="AC164" s="578"/>
      <c r="AD164" s="584"/>
      <c r="AE164" s="578"/>
      <c r="AF164" s="584"/>
      <c r="AG164" s="532"/>
      <c r="AH164" s="532"/>
      <c r="AI164" s="267">
        <v>4800</v>
      </c>
      <c r="AJ164" s="170" t="s">
        <v>8</v>
      </c>
      <c r="AK164" s="480"/>
      <c r="AL164" s="417"/>
      <c r="AM164" s="417"/>
      <c r="AN164" s="417"/>
      <c r="AO164" s="478"/>
      <c r="AP164" s="417"/>
      <c r="AQ164" s="478"/>
      <c r="AR164" s="417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t="15" customHeight="1">
      <c r="A165" s="519">
        <v>36</v>
      </c>
      <c r="B165" s="372" t="s">
        <v>244</v>
      </c>
      <c r="C165" s="498" t="s">
        <v>245</v>
      </c>
      <c r="D165" s="501">
        <v>0.2</v>
      </c>
      <c r="E165" s="501">
        <v>1600</v>
      </c>
      <c r="F165" s="501">
        <v>0.2</v>
      </c>
      <c r="G165" s="501">
        <v>1600</v>
      </c>
      <c r="H165" s="440"/>
      <c r="I165" s="440"/>
      <c r="J165" s="440"/>
      <c r="K165" s="501"/>
      <c r="L165" s="440"/>
      <c r="M165" s="501"/>
      <c r="N165" s="372"/>
      <c r="O165" s="372"/>
      <c r="P165" s="372"/>
      <c r="Q165" s="516"/>
      <c r="R165" s="372"/>
      <c r="S165" s="516"/>
      <c r="T165" s="372" t="s">
        <v>1742</v>
      </c>
      <c r="U165" s="372" t="s">
        <v>1733</v>
      </c>
      <c r="V165" s="372" t="s">
        <v>11</v>
      </c>
      <c r="W165" s="267">
        <v>0.1</v>
      </c>
      <c r="X165" s="170" t="s">
        <v>5</v>
      </c>
      <c r="Y165" s="421">
        <v>1346.1130000000001</v>
      </c>
      <c r="Z165" s="418"/>
      <c r="AA165" s="418"/>
      <c r="AB165" s="418"/>
      <c r="AC165" s="421"/>
      <c r="AD165" s="418"/>
      <c r="AE165" s="421"/>
      <c r="AF165" s="418"/>
      <c r="AG165" s="418"/>
      <c r="AH165" s="418"/>
      <c r="AI165" s="421"/>
      <c r="AJ165" s="418"/>
      <c r="AK165" s="421"/>
      <c r="AL165" s="418"/>
      <c r="AM165" s="418"/>
      <c r="AN165" s="418"/>
      <c r="AO165" s="421"/>
      <c r="AP165" s="418"/>
      <c r="AQ165" s="421"/>
      <c r="AR165" s="418"/>
    </row>
    <row r="166" spans="1:86">
      <c r="A166" s="520"/>
      <c r="B166" s="373"/>
      <c r="C166" s="499"/>
      <c r="D166" s="502"/>
      <c r="E166" s="502"/>
      <c r="F166" s="502"/>
      <c r="G166" s="502"/>
      <c r="H166" s="441"/>
      <c r="I166" s="441"/>
      <c r="J166" s="441"/>
      <c r="K166" s="502"/>
      <c r="L166" s="441"/>
      <c r="M166" s="502"/>
      <c r="N166" s="373"/>
      <c r="O166" s="373"/>
      <c r="P166" s="373"/>
      <c r="Q166" s="517"/>
      <c r="R166" s="373"/>
      <c r="S166" s="517"/>
      <c r="T166" s="373"/>
      <c r="U166" s="373"/>
      <c r="V166" s="374"/>
      <c r="W166" s="268">
        <v>800</v>
      </c>
      <c r="X166" s="224" t="s">
        <v>8</v>
      </c>
      <c r="Y166" s="422"/>
      <c r="Z166" s="419"/>
      <c r="AA166" s="419"/>
      <c r="AB166" s="419"/>
      <c r="AC166" s="422"/>
      <c r="AD166" s="419"/>
      <c r="AE166" s="422"/>
      <c r="AF166" s="419"/>
      <c r="AG166" s="419"/>
      <c r="AH166" s="419"/>
      <c r="AI166" s="422"/>
      <c r="AJ166" s="419"/>
      <c r="AK166" s="422"/>
      <c r="AL166" s="419"/>
      <c r="AM166" s="419"/>
      <c r="AN166" s="419"/>
      <c r="AO166" s="422"/>
      <c r="AP166" s="419"/>
      <c r="AQ166" s="422"/>
      <c r="AR166" s="419"/>
    </row>
    <row r="167" spans="1:86">
      <c r="A167" s="520"/>
      <c r="B167" s="373"/>
      <c r="C167" s="499"/>
      <c r="D167" s="502"/>
      <c r="E167" s="502"/>
      <c r="F167" s="502"/>
      <c r="G167" s="502"/>
      <c r="H167" s="441"/>
      <c r="I167" s="441"/>
      <c r="J167" s="441"/>
      <c r="K167" s="502"/>
      <c r="L167" s="441"/>
      <c r="M167" s="502"/>
      <c r="N167" s="373"/>
      <c r="O167" s="373"/>
      <c r="P167" s="373"/>
      <c r="Q167" s="517"/>
      <c r="R167" s="373"/>
      <c r="S167" s="517"/>
      <c r="T167" s="373"/>
      <c r="U167" s="373"/>
      <c r="V167" s="372" t="s">
        <v>12</v>
      </c>
      <c r="W167" s="268">
        <v>93.8</v>
      </c>
      <c r="X167" s="224" t="s">
        <v>8</v>
      </c>
      <c r="Y167" s="422"/>
      <c r="Z167" s="419"/>
      <c r="AA167" s="419"/>
      <c r="AB167" s="419"/>
      <c r="AC167" s="422"/>
      <c r="AD167" s="419"/>
      <c r="AE167" s="422"/>
      <c r="AF167" s="419"/>
      <c r="AG167" s="419"/>
      <c r="AH167" s="419"/>
      <c r="AI167" s="422"/>
      <c r="AJ167" s="419"/>
      <c r="AK167" s="422"/>
      <c r="AL167" s="419"/>
      <c r="AM167" s="419"/>
      <c r="AN167" s="419"/>
      <c r="AO167" s="422"/>
      <c r="AP167" s="419"/>
      <c r="AQ167" s="422"/>
      <c r="AR167" s="419"/>
    </row>
    <row r="168" spans="1:86">
      <c r="A168" s="520"/>
      <c r="B168" s="373"/>
      <c r="C168" s="499"/>
      <c r="D168" s="502"/>
      <c r="E168" s="502"/>
      <c r="F168" s="502"/>
      <c r="G168" s="502"/>
      <c r="H168" s="441"/>
      <c r="I168" s="441"/>
      <c r="J168" s="441"/>
      <c r="K168" s="502"/>
      <c r="L168" s="441"/>
      <c r="M168" s="502"/>
      <c r="N168" s="373"/>
      <c r="O168" s="373"/>
      <c r="P168" s="373"/>
      <c r="Q168" s="517"/>
      <c r="R168" s="373"/>
      <c r="S168" s="517"/>
      <c r="T168" s="373"/>
      <c r="U168" s="373"/>
      <c r="V168" s="374"/>
      <c r="W168" s="268">
        <v>0.1</v>
      </c>
      <c r="X168" s="170" t="s">
        <v>5</v>
      </c>
      <c r="Y168" s="422"/>
      <c r="Z168" s="419"/>
      <c r="AA168" s="419"/>
      <c r="AB168" s="419"/>
      <c r="AC168" s="422"/>
      <c r="AD168" s="419"/>
      <c r="AE168" s="422"/>
      <c r="AF168" s="419"/>
      <c r="AG168" s="419"/>
      <c r="AH168" s="419"/>
      <c r="AI168" s="422"/>
      <c r="AJ168" s="419"/>
      <c r="AK168" s="422"/>
      <c r="AL168" s="419"/>
      <c r="AM168" s="419"/>
      <c r="AN168" s="419"/>
      <c r="AO168" s="422"/>
      <c r="AP168" s="419"/>
      <c r="AQ168" s="422"/>
      <c r="AR168" s="419"/>
    </row>
    <row r="169" spans="1:86">
      <c r="A169" s="521"/>
      <c r="B169" s="374"/>
      <c r="C169" s="500"/>
      <c r="D169" s="503"/>
      <c r="E169" s="503"/>
      <c r="F169" s="503"/>
      <c r="G169" s="503"/>
      <c r="H169" s="442"/>
      <c r="I169" s="442"/>
      <c r="J169" s="442"/>
      <c r="K169" s="503"/>
      <c r="L169" s="442"/>
      <c r="M169" s="503"/>
      <c r="N169" s="374"/>
      <c r="O169" s="374"/>
      <c r="P169" s="374"/>
      <c r="Q169" s="518"/>
      <c r="R169" s="374"/>
      <c r="S169" s="518"/>
      <c r="T169" s="374"/>
      <c r="U169" s="374"/>
      <c r="V169" s="113" t="s">
        <v>105</v>
      </c>
      <c r="W169" s="243">
        <f>W166</f>
        <v>800</v>
      </c>
      <c r="X169" s="112" t="s">
        <v>8</v>
      </c>
      <c r="Y169" s="423"/>
      <c r="Z169" s="420"/>
      <c r="AA169" s="420"/>
      <c r="AB169" s="420"/>
      <c r="AC169" s="423"/>
      <c r="AD169" s="420"/>
      <c r="AE169" s="423"/>
      <c r="AF169" s="420"/>
      <c r="AG169" s="420"/>
      <c r="AH169" s="420"/>
      <c r="AI169" s="423"/>
      <c r="AJ169" s="420"/>
      <c r="AK169" s="423"/>
      <c r="AL169" s="420"/>
      <c r="AM169" s="420"/>
      <c r="AN169" s="420"/>
      <c r="AO169" s="423"/>
      <c r="AP169" s="420"/>
      <c r="AQ169" s="423"/>
      <c r="AR169" s="420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t="18.75" customHeight="1">
      <c r="A170" s="396">
        <v>37</v>
      </c>
      <c r="B170" s="408">
        <v>335540</v>
      </c>
      <c r="C170" s="549" t="s">
        <v>246</v>
      </c>
      <c r="D170" s="413">
        <v>1.5</v>
      </c>
      <c r="E170" s="413">
        <v>12180</v>
      </c>
      <c r="F170" s="413">
        <v>1.5</v>
      </c>
      <c r="G170" s="413">
        <v>12180</v>
      </c>
      <c r="H170" s="408" t="s">
        <v>1808</v>
      </c>
      <c r="I170" s="408" t="s">
        <v>2301</v>
      </c>
      <c r="J170" s="405" t="s">
        <v>11</v>
      </c>
      <c r="K170" s="266">
        <v>1.1000000000000001</v>
      </c>
      <c r="L170" s="316" t="s">
        <v>5</v>
      </c>
      <c r="M170" s="399">
        <v>10120.909</v>
      </c>
      <c r="N170" s="418"/>
      <c r="O170" s="418"/>
      <c r="P170" s="418"/>
      <c r="Q170" s="421"/>
      <c r="R170" s="418"/>
      <c r="S170" s="421"/>
      <c r="T170" s="418"/>
      <c r="U170" s="418"/>
      <c r="V170" s="418"/>
      <c r="W170" s="421"/>
      <c r="X170" s="418"/>
      <c r="Y170" s="421"/>
      <c r="Z170" s="418"/>
      <c r="AA170" s="418"/>
      <c r="AB170" s="418"/>
      <c r="AC170" s="421"/>
      <c r="AD170" s="418"/>
      <c r="AE170" s="421"/>
      <c r="AF170" s="418"/>
      <c r="AG170" s="418"/>
      <c r="AH170" s="418"/>
      <c r="AI170" s="421"/>
      <c r="AJ170" s="418"/>
      <c r="AK170" s="421"/>
      <c r="AL170" s="418"/>
      <c r="AM170" s="418"/>
      <c r="AN170" s="418"/>
      <c r="AO170" s="421"/>
      <c r="AP170" s="418"/>
      <c r="AQ170" s="421"/>
      <c r="AR170" s="418"/>
    </row>
    <row r="171" spans="1:86" ht="18.75" customHeight="1">
      <c r="A171" s="397"/>
      <c r="B171" s="409"/>
      <c r="C171" s="550"/>
      <c r="D171" s="414"/>
      <c r="E171" s="414"/>
      <c r="F171" s="414"/>
      <c r="G171" s="414"/>
      <c r="H171" s="409"/>
      <c r="I171" s="409"/>
      <c r="J171" s="407"/>
      <c r="K171" s="266">
        <v>10450</v>
      </c>
      <c r="L171" s="316" t="s">
        <v>8</v>
      </c>
      <c r="M171" s="400"/>
      <c r="N171" s="419"/>
      <c r="O171" s="419"/>
      <c r="P171" s="419"/>
      <c r="Q171" s="422"/>
      <c r="R171" s="419"/>
      <c r="S171" s="422"/>
      <c r="T171" s="419"/>
      <c r="U171" s="419"/>
      <c r="V171" s="419"/>
      <c r="W171" s="422"/>
      <c r="X171" s="419"/>
      <c r="Y171" s="422"/>
      <c r="Z171" s="419"/>
      <c r="AA171" s="419"/>
      <c r="AB171" s="419"/>
      <c r="AC171" s="422"/>
      <c r="AD171" s="419"/>
      <c r="AE171" s="422"/>
      <c r="AF171" s="419"/>
      <c r="AG171" s="419"/>
      <c r="AH171" s="419"/>
      <c r="AI171" s="422"/>
      <c r="AJ171" s="419"/>
      <c r="AK171" s="422"/>
      <c r="AL171" s="419"/>
      <c r="AM171" s="419"/>
      <c r="AN171" s="419"/>
      <c r="AO171" s="422"/>
      <c r="AP171" s="419"/>
      <c r="AQ171" s="422"/>
      <c r="AR171" s="419"/>
    </row>
    <row r="172" spans="1:86" ht="18.75" customHeight="1">
      <c r="A172" s="397"/>
      <c r="B172" s="409"/>
      <c r="C172" s="550"/>
      <c r="D172" s="414"/>
      <c r="E172" s="414"/>
      <c r="F172" s="414"/>
      <c r="G172" s="414"/>
      <c r="H172" s="409"/>
      <c r="I172" s="409"/>
      <c r="J172" s="405" t="s">
        <v>12</v>
      </c>
      <c r="K172" s="266">
        <v>442.92</v>
      </c>
      <c r="L172" s="316" t="s">
        <v>8</v>
      </c>
      <c r="M172" s="400"/>
      <c r="N172" s="419"/>
      <c r="O172" s="419"/>
      <c r="P172" s="419"/>
      <c r="Q172" s="422"/>
      <c r="R172" s="419"/>
      <c r="S172" s="422"/>
      <c r="T172" s="419"/>
      <c r="U172" s="419"/>
      <c r="V172" s="419"/>
      <c r="W172" s="422"/>
      <c r="X172" s="419"/>
      <c r="Y172" s="422"/>
      <c r="Z172" s="419"/>
      <c r="AA172" s="419"/>
      <c r="AB172" s="419"/>
      <c r="AC172" s="422"/>
      <c r="AD172" s="419"/>
      <c r="AE172" s="422"/>
      <c r="AF172" s="419"/>
      <c r="AG172" s="419"/>
      <c r="AH172" s="419"/>
      <c r="AI172" s="422"/>
      <c r="AJ172" s="419"/>
      <c r="AK172" s="422"/>
      <c r="AL172" s="419"/>
      <c r="AM172" s="419"/>
      <c r="AN172" s="419"/>
      <c r="AO172" s="422"/>
      <c r="AP172" s="419"/>
      <c r="AQ172" s="422"/>
      <c r="AR172" s="419"/>
    </row>
    <row r="173" spans="1:86" ht="18.75" customHeight="1">
      <c r="A173" s="397"/>
      <c r="B173" s="409"/>
      <c r="C173" s="550"/>
      <c r="D173" s="414"/>
      <c r="E173" s="414"/>
      <c r="F173" s="414"/>
      <c r="G173" s="414"/>
      <c r="H173" s="409"/>
      <c r="I173" s="409"/>
      <c r="J173" s="407"/>
      <c r="K173" s="266">
        <v>1.1000000000000001</v>
      </c>
      <c r="L173" s="316" t="s">
        <v>5</v>
      </c>
      <c r="M173" s="400"/>
      <c r="N173" s="419"/>
      <c r="O173" s="419"/>
      <c r="P173" s="419"/>
      <c r="Q173" s="422"/>
      <c r="R173" s="419"/>
      <c r="S173" s="422"/>
      <c r="T173" s="419"/>
      <c r="U173" s="419"/>
      <c r="V173" s="419"/>
      <c r="W173" s="422"/>
      <c r="X173" s="419"/>
      <c r="Y173" s="422"/>
      <c r="Z173" s="419"/>
      <c r="AA173" s="419"/>
      <c r="AB173" s="419"/>
      <c r="AC173" s="422"/>
      <c r="AD173" s="419"/>
      <c r="AE173" s="422"/>
      <c r="AF173" s="419"/>
      <c r="AG173" s="419"/>
      <c r="AH173" s="419"/>
      <c r="AI173" s="422"/>
      <c r="AJ173" s="419"/>
      <c r="AK173" s="422"/>
      <c r="AL173" s="419"/>
      <c r="AM173" s="419"/>
      <c r="AN173" s="419"/>
      <c r="AO173" s="422"/>
      <c r="AP173" s="419"/>
      <c r="AQ173" s="422"/>
      <c r="AR173" s="419"/>
    </row>
    <row r="174" spans="1:86" ht="29.25" customHeight="1">
      <c r="A174" s="397"/>
      <c r="B174" s="409"/>
      <c r="C174" s="550"/>
      <c r="D174" s="414"/>
      <c r="E174" s="414"/>
      <c r="F174" s="414"/>
      <c r="G174" s="414"/>
      <c r="H174" s="409"/>
      <c r="I174" s="409"/>
      <c r="J174" s="315" t="s">
        <v>44</v>
      </c>
      <c r="K174" s="266">
        <v>22</v>
      </c>
      <c r="L174" s="316" t="s">
        <v>14</v>
      </c>
      <c r="M174" s="400"/>
      <c r="N174" s="419"/>
      <c r="O174" s="419"/>
      <c r="P174" s="419"/>
      <c r="Q174" s="422"/>
      <c r="R174" s="419"/>
      <c r="S174" s="422"/>
      <c r="T174" s="419"/>
      <c r="U174" s="419"/>
      <c r="V174" s="419"/>
      <c r="W174" s="422"/>
      <c r="X174" s="419"/>
      <c r="Y174" s="422"/>
      <c r="Z174" s="419"/>
      <c r="AA174" s="419"/>
      <c r="AB174" s="419"/>
      <c r="AC174" s="422"/>
      <c r="AD174" s="419"/>
      <c r="AE174" s="422"/>
      <c r="AF174" s="419"/>
      <c r="AG174" s="419"/>
      <c r="AH174" s="419"/>
      <c r="AI174" s="422"/>
      <c r="AJ174" s="419"/>
      <c r="AK174" s="422"/>
      <c r="AL174" s="419"/>
      <c r="AM174" s="419"/>
      <c r="AN174" s="419"/>
      <c r="AO174" s="422"/>
      <c r="AP174" s="419"/>
      <c r="AQ174" s="422"/>
      <c r="AR174" s="419"/>
    </row>
    <row r="175" spans="1:86">
      <c r="A175" s="398"/>
      <c r="B175" s="410"/>
      <c r="C175" s="551"/>
      <c r="D175" s="415"/>
      <c r="E175" s="415"/>
      <c r="F175" s="415"/>
      <c r="G175" s="415"/>
      <c r="H175" s="410"/>
      <c r="I175" s="410"/>
      <c r="J175" s="304" t="s">
        <v>105</v>
      </c>
      <c r="K175" s="266">
        <f>K171</f>
        <v>10450</v>
      </c>
      <c r="L175" s="316" t="s">
        <v>8</v>
      </c>
      <c r="M175" s="401"/>
      <c r="N175" s="420"/>
      <c r="O175" s="420"/>
      <c r="P175" s="420"/>
      <c r="Q175" s="423"/>
      <c r="R175" s="420"/>
      <c r="S175" s="423"/>
      <c r="T175" s="420"/>
      <c r="U175" s="420"/>
      <c r="V175" s="420"/>
      <c r="W175" s="423"/>
      <c r="X175" s="420"/>
      <c r="Y175" s="423"/>
      <c r="Z175" s="420"/>
      <c r="AA175" s="420"/>
      <c r="AB175" s="420"/>
      <c r="AC175" s="423"/>
      <c r="AD175" s="420"/>
      <c r="AE175" s="423"/>
      <c r="AF175" s="420"/>
      <c r="AG175" s="420"/>
      <c r="AH175" s="420"/>
      <c r="AI175" s="423"/>
      <c r="AJ175" s="420"/>
      <c r="AK175" s="423"/>
      <c r="AL175" s="420"/>
      <c r="AM175" s="420"/>
      <c r="AN175" s="420"/>
      <c r="AO175" s="423"/>
      <c r="AP175" s="420"/>
      <c r="AQ175" s="423"/>
      <c r="AR175" s="420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t="15" customHeight="1">
      <c r="A176" s="519">
        <v>38</v>
      </c>
      <c r="B176" s="372" t="s">
        <v>249</v>
      </c>
      <c r="C176" s="498" t="s">
        <v>250</v>
      </c>
      <c r="D176" s="501">
        <v>0.4</v>
      </c>
      <c r="E176" s="501">
        <v>3200</v>
      </c>
      <c r="F176" s="501">
        <v>0.4</v>
      </c>
      <c r="G176" s="501">
        <v>3200</v>
      </c>
      <c r="H176" s="440"/>
      <c r="I176" s="440"/>
      <c r="J176" s="440"/>
      <c r="K176" s="501"/>
      <c r="L176" s="440"/>
      <c r="M176" s="501"/>
      <c r="N176" s="372"/>
      <c r="O176" s="372"/>
      <c r="P176" s="372"/>
      <c r="Q176" s="516"/>
      <c r="R176" s="372"/>
      <c r="S176" s="516"/>
      <c r="T176" s="372" t="s">
        <v>1745</v>
      </c>
      <c r="U176" s="372" t="s">
        <v>1733</v>
      </c>
      <c r="V176" s="372" t="s">
        <v>11</v>
      </c>
      <c r="W176" s="267">
        <v>0.1</v>
      </c>
      <c r="X176" s="170" t="s">
        <v>5</v>
      </c>
      <c r="Y176" s="421">
        <v>1346.1130000000003</v>
      </c>
      <c r="Z176" s="418"/>
      <c r="AA176" s="418"/>
      <c r="AB176" s="418"/>
      <c r="AC176" s="421"/>
      <c r="AD176" s="418"/>
      <c r="AE176" s="421"/>
      <c r="AF176" s="418"/>
      <c r="AG176" s="418"/>
      <c r="AH176" s="418"/>
      <c r="AI176" s="421"/>
      <c r="AJ176" s="418"/>
      <c r="AK176" s="421"/>
      <c r="AL176" s="418"/>
      <c r="AM176" s="418"/>
      <c r="AN176" s="418"/>
      <c r="AO176" s="421"/>
      <c r="AP176" s="418"/>
      <c r="AQ176" s="421"/>
      <c r="AR176" s="418"/>
    </row>
    <row r="177" spans="1:86">
      <c r="A177" s="520"/>
      <c r="B177" s="373"/>
      <c r="C177" s="499"/>
      <c r="D177" s="502"/>
      <c r="E177" s="502"/>
      <c r="F177" s="502"/>
      <c r="G177" s="502"/>
      <c r="H177" s="441"/>
      <c r="I177" s="441"/>
      <c r="J177" s="441"/>
      <c r="K177" s="502"/>
      <c r="L177" s="441"/>
      <c r="M177" s="502"/>
      <c r="N177" s="373"/>
      <c r="O177" s="373"/>
      <c r="P177" s="373"/>
      <c r="Q177" s="517"/>
      <c r="R177" s="373"/>
      <c r="S177" s="517"/>
      <c r="T177" s="373"/>
      <c r="U177" s="373"/>
      <c r="V177" s="374"/>
      <c r="W177" s="268">
        <v>800</v>
      </c>
      <c r="X177" s="224" t="s">
        <v>8</v>
      </c>
      <c r="Y177" s="422"/>
      <c r="Z177" s="419"/>
      <c r="AA177" s="419"/>
      <c r="AB177" s="419"/>
      <c r="AC177" s="422"/>
      <c r="AD177" s="419"/>
      <c r="AE177" s="422"/>
      <c r="AF177" s="419"/>
      <c r="AG177" s="419"/>
      <c r="AH177" s="419"/>
      <c r="AI177" s="422"/>
      <c r="AJ177" s="419"/>
      <c r="AK177" s="422"/>
      <c r="AL177" s="419"/>
      <c r="AM177" s="419"/>
      <c r="AN177" s="419"/>
      <c r="AO177" s="422"/>
      <c r="AP177" s="419"/>
      <c r="AQ177" s="422"/>
      <c r="AR177" s="419"/>
    </row>
    <row r="178" spans="1:86">
      <c r="A178" s="520"/>
      <c r="B178" s="373"/>
      <c r="C178" s="499"/>
      <c r="D178" s="502"/>
      <c r="E178" s="502"/>
      <c r="F178" s="502"/>
      <c r="G178" s="502"/>
      <c r="H178" s="441"/>
      <c r="I178" s="441"/>
      <c r="J178" s="441"/>
      <c r="K178" s="502"/>
      <c r="L178" s="441"/>
      <c r="M178" s="502"/>
      <c r="N178" s="373"/>
      <c r="O178" s="373"/>
      <c r="P178" s="373"/>
      <c r="Q178" s="517"/>
      <c r="R178" s="373"/>
      <c r="S178" s="517"/>
      <c r="T178" s="373"/>
      <c r="U178" s="373"/>
      <c r="V178" s="372" t="s">
        <v>12</v>
      </c>
      <c r="W178" s="268">
        <v>70</v>
      </c>
      <c r="X178" s="224" t="s">
        <v>8</v>
      </c>
      <c r="Y178" s="422"/>
      <c r="Z178" s="419"/>
      <c r="AA178" s="419"/>
      <c r="AB178" s="419"/>
      <c r="AC178" s="422"/>
      <c r="AD178" s="419"/>
      <c r="AE178" s="422"/>
      <c r="AF178" s="419"/>
      <c r="AG178" s="419"/>
      <c r="AH178" s="419"/>
      <c r="AI178" s="422"/>
      <c r="AJ178" s="419"/>
      <c r="AK178" s="422"/>
      <c r="AL178" s="419"/>
      <c r="AM178" s="419"/>
      <c r="AN178" s="419"/>
      <c r="AO178" s="422"/>
      <c r="AP178" s="419"/>
      <c r="AQ178" s="422"/>
      <c r="AR178" s="419"/>
    </row>
    <row r="179" spans="1:86">
      <c r="A179" s="520"/>
      <c r="B179" s="373"/>
      <c r="C179" s="499"/>
      <c r="D179" s="502"/>
      <c r="E179" s="502"/>
      <c r="F179" s="502"/>
      <c r="G179" s="502"/>
      <c r="H179" s="441"/>
      <c r="I179" s="441"/>
      <c r="J179" s="441"/>
      <c r="K179" s="502"/>
      <c r="L179" s="441"/>
      <c r="M179" s="502"/>
      <c r="N179" s="373"/>
      <c r="O179" s="373"/>
      <c r="P179" s="373"/>
      <c r="Q179" s="517"/>
      <c r="R179" s="373"/>
      <c r="S179" s="517"/>
      <c r="T179" s="373"/>
      <c r="U179" s="373"/>
      <c r="V179" s="374"/>
      <c r="W179" s="268">
        <v>0.1</v>
      </c>
      <c r="X179" s="170" t="s">
        <v>5</v>
      </c>
      <c r="Y179" s="422"/>
      <c r="Z179" s="419"/>
      <c r="AA179" s="419"/>
      <c r="AB179" s="419"/>
      <c r="AC179" s="422"/>
      <c r="AD179" s="419"/>
      <c r="AE179" s="422"/>
      <c r="AF179" s="419"/>
      <c r="AG179" s="419"/>
      <c r="AH179" s="419"/>
      <c r="AI179" s="422"/>
      <c r="AJ179" s="419"/>
      <c r="AK179" s="422"/>
      <c r="AL179" s="419"/>
      <c r="AM179" s="419"/>
      <c r="AN179" s="419"/>
      <c r="AO179" s="422"/>
      <c r="AP179" s="419"/>
      <c r="AQ179" s="422"/>
      <c r="AR179" s="419"/>
    </row>
    <row r="180" spans="1:86">
      <c r="A180" s="521"/>
      <c r="B180" s="374"/>
      <c r="C180" s="500"/>
      <c r="D180" s="503"/>
      <c r="E180" s="503"/>
      <c r="F180" s="503"/>
      <c r="G180" s="503"/>
      <c r="H180" s="442"/>
      <c r="I180" s="442"/>
      <c r="J180" s="442"/>
      <c r="K180" s="503"/>
      <c r="L180" s="442"/>
      <c r="M180" s="503"/>
      <c r="N180" s="374"/>
      <c r="O180" s="374"/>
      <c r="P180" s="374"/>
      <c r="Q180" s="518"/>
      <c r="R180" s="374"/>
      <c r="S180" s="518"/>
      <c r="T180" s="374"/>
      <c r="U180" s="374"/>
      <c r="V180" s="113" t="s">
        <v>105</v>
      </c>
      <c r="W180" s="243">
        <f>W177</f>
        <v>800</v>
      </c>
      <c r="X180" s="112" t="s">
        <v>8</v>
      </c>
      <c r="Y180" s="423"/>
      <c r="Z180" s="420"/>
      <c r="AA180" s="420"/>
      <c r="AB180" s="420"/>
      <c r="AC180" s="423"/>
      <c r="AD180" s="420"/>
      <c r="AE180" s="423"/>
      <c r="AF180" s="420"/>
      <c r="AG180" s="420"/>
      <c r="AH180" s="420"/>
      <c r="AI180" s="423"/>
      <c r="AJ180" s="420"/>
      <c r="AK180" s="423"/>
      <c r="AL180" s="420"/>
      <c r="AM180" s="420"/>
      <c r="AN180" s="420"/>
      <c r="AO180" s="423"/>
      <c r="AP180" s="420"/>
      <c r="AQ180" s="423"/>
      <c r="AR180" s="420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t="15" customHeight="1">
      <c r="A181" s="519">
        <v>39</v>
      </c>
      <c r="B181" s="372" t="s">
        <v>251</v>
      </c>
      <c r="C181" s="498" t="s">
        <v>252</v>
      </c>
      <c r="D181" s="501">
        <v>0.4</v>
      </c>
      <c r="E181" s="501">
        <v>3520</v>
      </c>
      <c r="F181" s="501">
        <v>0.4</v>
      </c>
      <c r="G181" s="501">
        <v>3520</v>
      </c>
      <c r="H181" s="440"/>
      <c r="I181" s="440"/>
      <c r="J181" s="440"/>
      <c r="K181" s="501"/>
      <c r="L181" s="440"/>
      <c r="M181" s="501"/>
      <c r="N181" s="372"/>
      <c r="O181" s="372"/>
      <c r="P181" s="372"/>
      <c r="Q181" s="516"/>
      <c r="R181" s="372"/>
      <c r="S181" s="516"/>
      <c r="T181" s="372" t="s">
        <v>1746</v>
      </c>
      <c r="U181" s="372" t="s">
        <v>1714</v>
      </c>
      <c r="V181" s="372" t="s">
        <v>11</v>
      </c>
      <c r="W181" s="267">
        <v>0.11</v>
      </c>
      <c r="X181" s="170" t="s">
        <v>5</v>
      </c>
      <c r="Y181" s="421">
        <v>1480.7242999999996</v>
      </c>
      <c r="Z181" s="418"/>
      <c r="AA181" s="418"/>
      <c r="AB181" s="418"/>
      <c r="AC181" s="421"/>
      <c r="AD181" s="418"/>
      <c r="AE181" s="421"/>
      <c r="AF181" s="418"/>
      <c r="AG181" s="418"/>
      <c r="AH181" s="418"/>
      <c r="AI181" s="421"/>
      <c r="AJ181" s="418"/>
      <c r="AK181" s="421"/>
      <c r="AL181" s="418"/>
      <c r="AM181" s="418"/>
      <c r="AN181" s="418"/>
      <c r="AO181" s="421"/>
      <c r="AP181" s="418"/>
      <c r="AQ181" s="421"/>
      <c r="AR181" s="418"/>
    </row>
    <row r="182" spans="1:86">
      <c r="A182" s="520"/>
      <c r="B182" s="373"/>
      <c r="C182" s="499"/>
      <c r="D182" s="502"/>
      <c r="E182" s="502"/>
      <c r="F182" s="502"/>
      <c r="G182" s="502"/>
      <c r="H182" s="441"/>
      <c r="I182" s="441"/>
      <c r="J182" s="441"/>
      <c r="K182" s="502"/>
      <c r="L182" s="441"/>
      <c r="M182" s="502"/>
      <c r="N182" s="373"/>
      <c r="O182" s="373"/>
      <c r="P182" s="373"/>
      <c r="Q182" s="517"/>
      <c r="R182" s="373"/>
      <c r="S182" s="517"/>
      <c r="T182" s="373"/>
      <c r="U182" s="373"/>
      <c r="V182" s="374"/>
      <c r="W182" s="268">
        <v>880</v>
      </c>
      <c r="X182" s="224" t="s">
        <v>8</v>
      </c>
      <c r="Y182" s="422"/>
      <c r="Z182" s="419"/>
      <c r="AA182" s="419"/>
      <c r="AB182" s="419"/>
      <c r="AC182" s="422"/>
      <c r="AD182" s="419"/>
      <c r="AE182" s="422"/>
      <c r="AF182" s="419"/>
      <c r="AG182" s="419"/>
      <c r="AH182" s="419"/>
      <c r="AI182" s="422"/>
      <c r="AJ182" s="419"/>
      <c r="AK182" s="422"/>
      <c r="AL182" s="419"/>
      <c r="AM182" s="419"/>
      <c r="AN182" s="419"/>
      <c r="AO182" s="422"/>
      <c r="AP182" s="419"/>
      <c r="AQ182" s="422"/>
      <c r="AR182" s="419"/>
    </row>
    <row r="183" spans="1:86">
      <c r="A183" s="520"/>
      <c r="B183" s="373"/>
      <c r="C183" s="499"/>
      <c r="D183" s="502"/>
      <c r="E183" s="502"/>
      <c r="F183" s="502"/>
      <c r="G183" s="502"/>
      <c r="H183" s="441"/>
      <c r="I183" s="441"/>
      <c r="J183" s="441"/>
      <c r="K183" s="502"/>
      <c r="L183" s="441"/>
      <c r="M183" s="502"/>
      <c r="N183" s="373"/>
      <c r="O183" s="373"/>
      <c r="P183" s="373"/>
      <c r="Q183" s="517"/>
      <c r="R183" s="373"/>
      <c r="S183" s="517"/>
      <c r="T183" s="373"/>
      <c r="U183" s="373"/>
      <c r="V183" s="372" t="s">
        <v>12</v>
      </c>
      <c r="W183" s="268">
        <v>5.25</v>
      </c>
      <c r="X183" s="224" t="s">
        <v>8</v>
      </c>
      <c r="Y183" s="422"/>
      <c r="Z183" s="419"/>
      <c r="AA183" s="419"/>
      <c r="AB183" s="419"/>
      <c r="AC183" s="422"/>
      <c r="AD183" s="419"/>
      <c r="AE183" s="422"/>
      <c r="AF183" s="419"/>
      <c r="AG183" s="419"/>
      <c r="AH183" s="419"/>
      <c r="AI183" s="422"/>
      <c r="AJ183" s="419"/>
      <c r="AK183" s="422"/>
      <c r="AL183" s="419"/>
      <c r="AM183" s="419"/>
      <c r="AN183" s="419"/>
      <c r="AO183" s="422"/>
      <c r="AP183" s="419"/>
      <c r="AQ183" s="422"/>
      <c r="AR183" s="419"/>
    </row>
    <row r="184" spans="1:86">
      <c r="A184" s="520"/>
      <c r="B184" s="373"/>
      <c r="C184" s="499"/>
      <c r="D184" s="502"/>
      <c r="E184" s="502"/>
      <c r="F184" s="502"/>
      <c r="G184" s="502"/>
      <c r="H184" s="441"/>
      <c r="I184" s="441"/>
      <c r="J184" s="441"/>
      <c r="K184" s="502"/>
      <c r="L184" s="441"/>
      <c r="M184" s="502"/>
      <c r="N184" s="373"/>
      <c r="O184" s="373"/>
      <c r="P184" s="373"/>
      <c r="Q184" s="517"/>
      <c r="R184" s="373"/>
      <c r="S184" s="517"/>
      <c r="T184" s="373"/>
      <c r="U184" s="373"/>
      <c r="V184" s="374"/>
      <c r="W184" s="268">
        <v>1.1000000000000001</v>
      </c>
      <c r="X184" s="170" t="s">
        <v>5</v>
      </c>
      <c r="Y184" s="422"/>
      <c r="Z184" s="419"/>
      <c r="AA184" s="419"/>
      <c r="AB184" s="419"/>
      <c r="AC184" s="422"/>
      <c r="AD184" s="419"/>
      <c r="AE184" s="422"/>
      <c r="AF184" s="419"/>
      <c r="AG184" s="419"/>
      <c r="AH184" s="419"/>
      <c r="AI184" s="422"/>
      <c r="AJ184" s="419"/>
      <c r="AK184" s="422"/>
      <c r="AL184" s="419"/>
      <c r="AM184" s="419"/>
      <c r="AN184" s="419"/>
      <c r="AO184" s="422"/>
      <c r="AP184" s="419"/>
      <c r="AQ184" s="422"/>
      <c r="AR184" s="419"/>
    </row>
    <row r="185" spans="1:86">
      <c r="A185" s="521"/>
      <c r="B185" s="374"/>
      <c r="C185" s="500"/>
      <c r="D185" s="503"/>
      <c r="E185" s="503"/>
      <c r="F185" s="503"/>
      <c r="G185" s="503"/>
      <c r="H185" s="442"/>
      <c r="I185" s="442"/>
      <c r="J185" s="442"/>
      <c r="K185" s="503"/>
      <c r="L185" s="442"/>
      <c r="M185" s="503"/>
      <c r="N185" s="374"/>
      <c r="O185" s="374"/>
      <c r="P185" s="374"/>
      <c r="Q185" s="518"/>
      <c r="R185" s="374"/>
      <c r="S185" s="518"/>
      <c r="T185" s="374"/>
      <c r="U185" s="374"/>
      <c r="V185" s="113" t="s">
        <v>105</v>
      </c>
      <c r="W185" s="243">
        <f>W182</f>
        <v>880</v>
      </c>
      <c r="X185" s="112" t="s">
        <v>8</v>
      </c>
      <c r="Y185" s="423"/>
      <c r="Z185" s="420"/>
      <c r="AA185" s="420"/>
      <c r="AB185" s="420"/>
      <c r="AC185" s="423"/>
      <c r="AD185" s="420"/>
      <c r="AE185" s="423"/>
      <c r="AF185" s="420"/>
      <c r="AG185" s="420"/>
      <c r="AH185" s="420"/>
      <c r="AI185" s="423"/>
      <c r="AJ185" s="420"/>
      <c r="AK185" s="423"/>
      <c r="AL185" s="420"/>
      <c r="AM185" s="420"/>
      <c r="AN185" s="420"/>
      <c r="AO185" s="423"/>
      <c r="AP185" s="420"/>
      <c r="AQ185" s="423"/>
      <c r="AR185" s="420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t="15" customHeight="1">
      <c r="A186" s="519">
        <v>40</v>
      </c>
      <c r="B186" s="372" t="s">
        <v>253</v>
      </c>
      <c r="C186" s="648" t="s">
        <v>254</v>
      </c>
      <c r="D186" s="390">
        <v>1.58</v>
      </c>
      <c r="E186" s="390">
        <v>7410</v>
      </c>
      <c r="F186" s="390">
        <v>1.58</v>
      </c>
      <c r="G186" s="390">
        <v>7410</v>
      </c>
      <c r="H186" s="405" t="s">
        <v>1747</v>
      </c>
      <c r="I186" s="405" t="s">
        <v>2313</v>
      </c>
      <c r="J186" s="405" t="s">
        <v>11</v>
      </c>
      <c r="K186" s="266">
        <v>1.58</v>
      </c>
      <c r="L186" s="316" t="s">
        <v>5</v>
      </c>
      <c r="M186" s="399">
        <v>10681.851000000001</v>
      </c>
      <c r="N186" s="416"/>
      <c r="O186" s="416"/>
      <c r="P186" s="416"/>
      <c r="Q186" s="476"/>
      <c r="R186" s="416"/>
      <c r="S186" s="476"/>
      <c r="T186" s="416"/>
      <c r="U186" s="416"/>
      <c r="V186" s="416"/>
      <c r="W186" s="476"/>
      <c r="X186" s="416"/>
      <c r="Y186" s="476"/>
      <c r="Z186" s="416"/>
      <c r="AA186" s="416"/>
      <c r="AB186" s="416"/>
      <c r="AC186" s="476"/>
      <c r="AD186" s="416"/>
      <c r="AE186" s="476"/>
      <c r="AF186" s="416"/>
      <c r="AG186" s="416"/>
      <c r="AH186" s="416"/>
      <c r="AI186" s="476"/>
      <c r="AJ186" s="416"/>
      <c r="AK186" s="476"/>
      <c r="AL186" s="416"/>
      <c r="AM186" s="416"/>
      <c r="AN186" s="416"/>
      <c r="AO186" s="476"/>
      <c r="AP186" s="416"/>
      <c r="AQ186" s="476"/>
      <c r="AR186" s="416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>
      <c r="A187" s="520"/>
      <c r="B187" s="373"/>
      <c r="C187" s="649"/>
      <c r="D187" s="391"/>
      <c r="E187" s="391"/>
      <c r="F187" s="391"/>
      <c r="G187" s="391"/>
      <c r="H187" s="406"/>
      <c r="I187" s="406"/>
      <c r="J187" s="407"/>
      <c r="K187" s="326">
        <v>7410</v>
      </c>
      <c r="L187" s="882" t="s">
        <v>8</v>
      </c>
      <c r="M187" s="400"/>
      <c r="N187" s="475"/>
      <c r="O187" s="475"/>
      <c r="P187" s="475"/>
      <c r="Q187" s="477"/>
      <c r="R187" s="475"/>
      <c r="S187" s="477"/>
      <c r="T187" s="475"/>
      <c r="U187" s="475"/>
      <c r="V187" s="475"/>
      <c r="W187" s="477"/>
      <c r="X187" s="475"/>
      <c r="Y187" s="477"/>
      <c r="Z187" s="475"/>
      <c r="AA187" s="475"/>
      <c r="AB187" s="475"/>
      <c r="AC187" s="477"/>
      <c r="AD187" s="475"/>
      <c r="AE187" s="477"/>
      <c r="AF187" s="475"/>
      <c r="AG187" s="475"/>
      <c r="AH187" s="475"/>
      <c r="AI187" s="477"/>
      <c r="AJ187" s="475"/>
      <c r="AK187" s="477"/>
      <c r="AL187" s="475"/>
      <c r="AM187" s="475"/>
      <c r="AN187" s="475"/>
      <c r="AO187" s="477"/>
      <c r="AP187" s="475"/>
      <c r="AQ187" s="477"/>
      <c r="AR187" s="475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>
      <c r="A188" s="521"/>
      <c r="B188" s="374"/>
      <c r="C188" s="650"/>
      <c r="D188" s="392"/>
      <c r="E188" s="392"/>
      <c r="F188" s="392"/>
      <c r="G188" s="392"/>
      <c r="H188" s="407"/>
      <c r="I188" s="407"/>
      <c r="J188" s="304" t="s">
        <v>105</v>
      </c>
      <c r="K188" s="266">
        <f>K187</f>
        <v>7410</v>
      </c>
      <c r="L188" s="316" t="s">
        <v>8</v>
      </c>
      <c r="M188" s="401"/>
      <c r="N188" s="417"/>
      <c r="O188" s="417"/>
      <c r="P188" s="417"/>
      <c r="Q188" s="478"/>
      <c r="R188" s="417"/>
      <c r="S188" s="478"/>
      <c r="T188" s="417"/>
      <c r="U188" s="417"/>
      <c r="V188" s="417"/>
      <c r="W188" s="478"/>
      <c r="X188" s="417"/>
      <c r="Y188" s="478"/>
      <c r="Z188" s="417"/>
      <c r="AA188" s="417"/>
      <c r="AB188" s="417"/>
      <c r="AC188" s="478"/>
      <c r="AD188" s="417"/>
      <c r="AE188" s="478"/>
      <c r="AF188" s="417"/>
      <c r="AG188" s="417"/>
      <c r="AH188" s="417"/>
      <c r="AI188" s="478"/>
      <c r="AJ188" s="417"/>
      <c r="AK188" s="478"/>
      <c r="AL188" s="417"/>
      <c r="AM188" s="417"/>
      <c r="AN188" s="417"/>
      <c r="AO188" s="478"/>
      <c r="AP188" s="417"/>
      <c r="AQ188" s="478"/>
      <c r="AR188" s="417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t="29.25" customHeight="1">
      <c r="A189" s="519">
        <v>41</v>
      </c>
      <c r="B189" s="372" t="s">
        <v>260</v>
      </c>
      <c r="C189" s="498" t="s">
        <v>261</v>
      </c>
      <c r="D189" s="501">
        <v>0.3</v>
      </c>
      <c r="E189" s="501">
        <v>960</v>
      </c>
      <c r="F189" s="501">
        <v>0.3</v>
      </c>
      <c r="G189" s="501">
        <v>960</v>
      </c>
      <c r="H189" s="606"/>
      <c r="I189" s="606"/>
      <c r="J189" s="606"/>
      <c r="K189" s="501"/>
      <c r="L189" s="606"/>
      <c r="M189" s="501"/>
      <c r="N189" s="372" t="s">
        <v>1748</v>
      </c>
      <c r="O189" s="372" t="s">
        <v>1749</v>
      </c>
      <c r="P189" s="372" t="s">
        <v>11</v>
      </c>
      <c r="Q189" s="267">
        <v>0.108</v>
      </c>
      <c r="R189" s="170" t="s">
        <v>5</v>
      </c>
      <c r="S189" s="516">
        <v>1292.6681706751469</v>
      </c>
      <c r="T189" s="372"/>
      <c r="U189" s="372"/>
      <c r="V189" s="372"/>
      <c r="W189" s="516"/>
      <c r="X189" s="372"/>
      <c r="Y189" s="516"/>
      <c r="Z189" s="372"/>
      <c r="AA189" s="372"/>
      <c r="AB189" s="372"/>
      <c r="AC189" s="516"/>
      <c r="AD189" s="372"/>
      <c r="AE189" s="516"/>
      <c r="AF189" s="372"/>
      <c r="AG189" s="372"/>
      <c r="AH189" s="372"/>
      <c r="AI189" s="516"/>
      <c r="AJ189" s="372"/>
      <c r="AK189" s="516"/>
      <c r="AL189" s="372"/>
      <c r="AM189" s="372"/>
      <c r="AN189" s="372"/>
      <c r="AO189" s="516"/>
      <c r="AP189" s="372"/>
      <c r="AQ189" s="516"/>
      <c r="AR189" s="372"/>
    </row>
    <row r="190" spans="1:86" ht="29.25" customHeight="1">
      <c r="A190" s="520"/>
      <c r="B190" s="373"/>
      <c r="C190" s="499"/>
      <c r="D190" s="502"/>
      <c r="E190" s="502"/>
      <c r="F190" s="502"/>
      <c r="G190" s="502"/>
      <c r="H190" s="607"/>
      <c r="I190" s="607"/>
      <c r="J190" s="607"/>
      <c r="K190" s="502"/>
      <c r="L190" s="607"/>
      <c r="M190" s="502"/>
      <c r="N190" s="373"/>
      <c r="O190" s="373"/>
      <c r="P190" s="374"/>
      <c r="Q190" s="243">
        <v>346</v>
      </c>
      <c r="R190" s="112" t="s">
        <v>6</v>
      </c>
      <c r="S190" s="517"/>
      <c r="T190" s="373"/>
      <c r="U190" s="373"/>
      <c r="V190" s="373"/>
      <c r="W190" s="517"/>
      <c r="X190" s="373"/>
      <c r="Y190" s="517"/>
      <c r="Z190" s="373"/>
      <c r="AA190" s="373"/>
      <c r="AB190" s="373"/>
      <c r="AC190" s="517"/>
      <c r="AD190" s="373"/>
      <c r="AE190" s="517"/>
      <c r="AF190" s="373"/>
      <c r="AG190" s="373"/>
      <c r="AH190" s="373"/>
      <c r="AI190" s="517"/>
      <c r="AJ190" s="373"/>
      <c r="AK190" s="517"/>
      <c r="AL190" s="373"/>
      <c r="AM190" s="373"/>
      <c r="AN190" s="373"/>
      <c r="AO190" s="517"/>
      <c r="AP190" s="373"/>
      <c r="AQ190" s="517"/>
      <c r="AR190" s="373"/>
    </row>
    <row r="191" spans="1:86">
      <c r="A191" s="521"/>
      <c r="B191" s="374"/>
      <c r="C191" s="500"/>
      <c r="D191" s="503"/>
      <c r="E191" s="503"/>
      <c r="F191" s="503"/>
      <c r="G191" s="503"/>
      <c r="H191" s="608"/>
      <c r="I191" s="608"/>
      <c r="J191" s="608"/>
      <c r="K191" s="503"/>
      <c r="L191" s="608"/>
      <c r="M191" s="503"/>
      <c r="N191" s="374"/>
      <c r="O191" s="374"/>
      <c r="P191" s="113" t="s">
        <v>105</v>
      </c>
      <c r="Q191" s="243">
        <f>Q190</f>
        <v>346</v>
      </c>
      <c r="R191" s="112" t="s">
        <v>8</v>
      </c>
      <c r="S191" s="518"/>
      <c r="T191" s="374"/>
      <c r="U191" s="374"/>
      <c r="V191" s="374"/>
      <c r="W191" s="518"/>
      <c r="X191" s="374"/>
      <c r="Y191" s="518"/>
      <c r="Z191" s="374"/>
      <c r="AA191" s="374"/>
      <c r="AB191" s="374"/>
      <c r="AC191" s="518"/>
      <c r="AD191" s="374"/>
      <c r="AE191" s="518"/>
      <c r="AF191" s="374"/>
      <c r="AG191" s="374"/>
      <c r="AH191" s="374"/>
      <c r="AI191" s="518"/>
      <c r="AJ191" s="374"/>
      <c r="AK191" s="518"/>
      <c r="AL191" s="374"/>
      <c r="AM191" s="374"/>
      <c r="AN191" s="374"/>
      <c r="AO191" s="518"/>
      <c r="AP191" s="374"/>
      <c r="AQ191" s="518"/>
      <c r="AR191" s="374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t="26.25" customHeight="1">
      <c r="A192" s="396">
        <v>42</v>
      </c>
      <c r="B192" s="402">
        <v>335552</v>
      </c>
      <c r="C192" s="567" t="s">
        <v>262</v>
      </c>
      <c r="D192" s="570">
        <v>2.1</v>
      </c>
      <c r="E192" s="570">
        <v>20500</v>
      </c>
      <c r="F192" s="570">
        <v>2.1</v>
      </c>
      <c r="G192" s="570">
        <v>20500</v>
      </c>
      <c r="H192" s="402"/>
      <c r="I192" s="402"/>
      <c r="J192" s="402"/>
      <c r="K192" s="570"/>
      <c r="L192" s="402"/>
      <c r="M192" s="570"/>
      <c r="N192" s="402" t="s">
        <v>1750</v>
      </c>
      <c r="O192" s="402" t="s">
        <v>1696</v>
      </c>
      <c r="P192" s="372" t="s">
        <v>11</v>
      </c>
      <c r="Q192" s="267">
        <v>0.05</v>
      </c>
      <c r="R192" s="170" t="s">
        <v>5</v>
      </c>
      <c r="S192" s="421">
        <v>11711.573626316833</v>
      </c>
      <c r="T192" s="418"/>
      <c r="U192" s="418"/>
      <c r="V192" s="418"/>
      <c r="W192" s="421"/>
      <c r="X192" s="418"/>
      <c r="Y192" s="421"/>
      <c r="Z192" s="418"/>
      <c r="AA192" s="418"/>
      <c r="AB192" s="418"/>
      <c r="AC192" s="421"/>
      <c r="AD192" s="418"/>
      <c r="AE192" s="421"/>
      <c r="AF192" s="418"/>
      <c r="AG192" s="418"/>
      <c r="AH192" s="418"/>
      <c r="AI192" s="421"/>
      <c r="AJ192" s="418"/>
      <c r="AK192" s="421"/>
      <c r="AL192" s="418"/>
      <c r="AM192" s="418"/>
      <c r="AN192" s="418"/>
      <c r="AO192" s="421"/>
      <c r="AP192" s="418"/>
      <c r="AQ192" s="421"/>
      <c r="AR192" s="418"/>
    </row>
    <row r="193" spans="1:86" ht="26.25" customHeight="1">
      <c r="A193" s="397"/>
      <c r="B193" s="403"/>
      <c r="C193" s="568"/>
      <c r="D193" s="571"/>
      <c r="E193" s="571"/>
      <c r="F193" s="571"/>
      <c r="G193" s="571"/>
      <c r="H193" s="403"/>
      <c r="I193" s="403"/>
      <c r="J193" s="403"/>
      <c r="K193" s="571"/>
      <c r="L193" s="403"/>
      <c r="M193" s="571"/>
      <c r="N193" s="403"/>
      <c r="O193" s="403"/>
      <c r="P193" s="374"/>
      <c r="Q193" s="243">
        <v>500</v>
      </c>
      <c r="R193" s="112" t="s">
        <v>6</v>
      </c>
      <c r="S193" s="422"/>
      <c r="T193" s="419"/>
      <c r="U193" s="419"/>
      <c r="V193" s="419"/>
      <c r="W193" s="422"/>
      <c r="X193" s="419"/>
      <c r="Y193" s="422"/>
      <c r="Z193" s="419"/>
      <c r="AA193" s="419"/>
      <c r="AB193" s="419"/>
      <c r="AC193" s="422"/>
      <c r="AD193" s="419"/>
      <c r="AE193" s="422"/>
      <c r="AF193" s="419"/>
      <c r="AG193" s="419"/>
      <c r="AH193" s="419"/>
      <c r="AI193" s="422"/>
      <c r="AJ193" s="419"/>
      <c r="AK193" s="422"/>
      <c r="AL193" s="419"/>
      <c r="AM193" s="419"/>
      <c r="AN193" s="419"/>
      <c r="AO193" s="422"/>
      <c r="AP193" s="419"/>
      <c r="AQ193" s="422"/>
      <c r="AR193" s="419"/>
    </row>
    <row r="194" spans="1:86" ht="26.25" customHeight="1">
      <c r="A194" s="397"/>
      <c r="B194" s="403"/>
      <c r="C194" s="568"/>
      <c r="D194" s="571"/>
      <c r="E194" s="571"/>
      <c r="F194" s="571"/>
      <c r="G194" s="571"/>
      <c r="H194" s="403"/>
      <c r="I194" s="403"/>
      <c r="J194" s="403"/>
      <c r="K194" s="571"/>
      <c r="L194" s="403"/>
      <c r="M194" s="571"/>
      <c r="N194" s="404"/>
      <c r="O194" s="404"/>
      <c r="P194" s="113" t="s">
        <v>105</v>
      </c>
      <c r="Q194" s="243">
        <f>Q193</f>
        <v>500</v>
      </c>
      <c r="R194" s="112" t="s">
        <v>8</v>
      </c>
      <c r="S194" s="422"/>
      <c r="T194" s="419"/>
      <c r="U194" s="419"/>
      <c r="V194" s="419"/>
      <c r="W194" s="422"/>
      <c r="X194" s="419"/>
      <c r="Y194" s="422"/>
      <c r="Z194" s="419"/>
      <c r="AA194" s="419"/>
      <c r="AB194" s="419"/>
      <c r="AC194" s="422"/>
      <c r="AD194" s="419"/>
      <c r="AE194" s="422"/>
      <c r="AF194" s="419"/>
      <c r="AG194" s="419"/>
      <c r="AH194" s="419"/>
      <c r="AI194" s="422"/>
      <c r="AJ194" s="419"/>
      <c r="AK194" s="422"/>
      <c r="AL194" s="419"/>
      <c r="AM194" s="419"/>
      <c r="AN194" s="419"/>
      <c r="AO194" s="422"/>
      <c r="AP194" s="419"/>
      <c r="AQ194" s="422"/>
      <c r="AR194" s="419"/>
    </row>
    <row r="195" spans="1:86" ht="26.25" customHeight="1">
      <c r="A195" s="397"/>
      <c r="B195" s="403"/>
      <c r="C195" s="568"/>
      <c r="D195" s="571"/>
      <c r="E195" s="571"/>
      <c r="F195" s="571"/>
      <c r="G195" s="571"/>
      <c r="H195" s="403"/>
      <c r="I195" s="403"/>
      <c r="J195" s="403"/>
      <c r="K195" s="571"/>
      <c r="L195" s="403"/>
      <c r="M195" s="571"/>
      <c r="N195" s="402" t="s">
        <v>1751</v>
      </c>
      <c r="O195" s="402" t="s">
        <v>1752</v>
      </c>
      <c r="P195" s="372" t="s">
        <v>11</v>
      </c>
      <c r="Q195" s="267">
        <v>2.5000000000000001E-2</v>
      </c>
      <c r="R195" s="170" t="s">
        <v>5</v>
      </c>
      <c r="S195" s="422"/>
      <c r="T195" s="419"/>
      <c r="U195" s="419"/>
      <c r="V195" s="419"/>
      <c r="W195" s="422"/>
      <c r="X195" s="419"/>
      <c r="Y195" s="422"/>
      <c r="Z195" s="419"/>
      <c r="AA195" s="419"/>
      <c r="AB195" s="419"/>
      <c r="AC195" s="422"/>
      <c r="AD195" s="419"/>
      <c r="AE195" s="422"/>
      <c r="AF195" s="419"/>
      <c r="AG195" s="419"/>
      <c r="AH195" s="419"/>
      <c r="AI195" s="422"/>
      <c r="AJ195" s="419"/>
      <c r="AK195" s="422"/>
      <c r="AL195" s="419"/>
      <c r="AM195" s="419"/>
      <c r="AN195" s="419"/>
      <c r="AO195" s="422"/>
      <c r="AP195" s="419"/>
      <c r="AQ195" s="422"/>
      <c r="AR195" s="419"/>
    </row>
    <row r="196" spans="1:86" ht="26.25" customHeight="1">
      <c r="A196" s="397"/>
      <c r="B196" s="403"/>
      <c r="C196" s="568"/>
      <c r="D196" s="571"/>
      <c r="E196" s="571"/>
      <c r="F196" s="571"/>
      <c r="G196" s="571"/>
      <c r="H196" s="403"/>
      <c r="I196" s="403"/>
      <c r="J196" s="403"/>
      <c r="K196" s="571"/>
      <c r="L196" s="403"/>
      <c r="M196" s="571"/>
      <c r="N196" s="403"/>
      <c r="O196" s="403"/>
      <c r="P196" s="374"/>
      <c r="Q196" s="243">
        <v>300</v>
      </c>
      <c r="R196" s="112" t="s">
        <v>6</v>
      </c>
      <c r="S196" s="422"/>
      <c r="T196" s="419"/>
      <c r="U196" s="419"/>
      <c r="V196" s="419"/>
      <c r="W196" s="422"/>
      <c r="X196" s="419"/>
      <c r="Y196" s="422"/>
      <c r="Z196" s="419"/>
      <c r="AA196" s="419"/>
      <c r="AB196" s="419"/>
      <c r="AC196" s="422"/>
      <c r="AD196" s="419"/>
      <c r="AE196" s="422"/>
      <c r="AF196" s="419"/>
      <c r="AG196" s="419"/>
      <c r="AH196" s="419"/>
      <c r="AI196" s="422"/>
      <c r="AJ196" s="419"/>
      <c r="AK196" s="422"/>
      <c r="AL196" s="419"/>
      <c r="AM196" s="419"/>
      <c r="AN196" s="419"/>
      <c r="AO196" s="422"/>
      <c r="AP196" s="419"/>
      <c r="AQ196" s="422"/>
      <c r="AR196" s="419"/>
    </row>
    <row r="197" spans="1:86" ht="26.25" customHeight="1">
      <c r="A197" s="397"/>
      <c r="B197" s="403"/>
      <c r="C197" s="568"/>
      <c r="D197" s="571"/>
      <c r="E197" s="571"/>
      <c r="F197" s="571"/>
      <c r="G197" s="571"/>
      <c r="H197" s="403"/>
      <c r="I197" s="403"/>
      <c r="J197" s="403"/>
      <c r="K197" s="571"/>
      <c r="L197" s="403"/>
      <c r="M197" s="571"/>
      <c r="N197" s="404"/>
      <c r="O197" s="404"/>
      <c r="P197" s="113" t="s">
        <v>105</v>
      </c>
      <c r="Q197" s="243">
        <f>Q196</f>
        <v>300</v>
      </c>
      <c r="R197" s="112" t="s">
        <v>8</v>
      </c>
      <c r="S197" s="422"/>
      <c r="T197" s="419"/>
      <c r="U197" s="419"/>
      <c r="V197" s="419"/>
      <c r="W197" s="422"/>
      <c r="X197" s="419"/>
      <c r="Y197" s="422"/>
      <c r="Z197" s="419"/>
      <c r="AA197" s="419"/>
      <c r="AB197" s="419"/>
      <c r="AC197" s="422"/>
      <c r="AD197" s="419"/>
      <c r="AE197" s="422"/>
      <c r="AF197" s="419"/>
      <c r="AG197" s="419"/>
      <c r="AH197" s="419"/>
      <c r="AI197" s="422"/>
      <c r="AJ197" s="419"/>
      <c r="AK197" s="422"/>
      <c r="AL197" s="419"/>
      <c r="AM197" s="419"/>
      <c r="AN197" s="419"/>
      <c r="AO197" s="422"/>
      <c r="AP197" s="419"/>
      <c r="AQ197" s="422"/>
      <c r="AR197" s="419"/>
    </row>
    <row r="198" spans="1:86" ht="26.25" customHeight="1">
      <c r="A198" s="397"/>
      <c r="B198" s="403"/>
      <c r="C198" s="568"/>
      <c r="D198" s="571"/>
      <c r="E198" s="571"/>
      <c r="F198" s="571"/>
      <c r="G198" s="571"/>
      <c r="H198" s="403"/>
      <c r="I198" s="403"/>
      <c r="J198" s="403"/>
      <c r="K198" s="571"/>
      <c r="L198" s="403"/>
      <c r="M198" s="571"/>
      <c r="N198" s="402" t="s">
        <v>1753</v>
      </c>
      <c r="O198" s="402" t="s">
        <v>1754</v>
      </c>
      <c r="P198" s="372" t="s">
        <v>11</v>
      </c>
      <c r="Q198" s="267">
        <v>0.28100000000000003</v>
      </c>
      <c r="R198" s="170" t="s">
        <v>5</v>
      </c>
      <c r="S198" s="422"/>
      <c r="T198" s="419"/>
      <c r="U198" s="419"/>
      <c r="V198" s="419"/>
      <c r="W198" s="422"/>
      <c r="X198" s="419"/>
      <c r="Y198" s="422"/>
      <c r="Z198" s="419"/>
      <c r="AA198" s="419"/>
      <c r="AB198" s="419"/>
      <c r="AC198" s="422"/>
      <c r="AD198" s="419"/>
      <c r="AE198" s="422"/>
      <c r="AF198" s="419"/>
      <c r="AG198" s="419"/>
      <c r="AH198" s="419"/>
      <c r="AI198" s="422"/>
      <c r="AJ198" s="419"/>
      <c r="AK198" s="422"/>
      <c r="AL198" s="419"/>
      <c r="AM198" s="419"/>
      <c r="AN198" s="419"/>
      <c r="AO198" s="422"/>
      <c r="AP198" s="419"/>
      <c r="AQ198" s="422"/>
      <c r="AR198" s="419"/>
    </row>
    <row r="199" spans="1:86" ht="26.25" customHeight="1">
      <c r="A199" s="397"/>
      <c r="B199" s="403"/>
      <c r="C199" s="568"/>
      <c r="D199" s="571"/>
      <c r="E199" s="571"/>
      <c r="F199" s="571"/>
      <c r="G199" s="571"/>
      <c r="H199" s="403"/>
      <c r="I199" s="403"/>
      <c r="J199" s="403"/>
      <c r="K199" s="571"/>
      <c r="L199" s="403"/>
      <c r="M199" s="571"/>
      <c r="N199" s="403"/>
      <c r="O199" s="403"/>
      <c r="P199" s="374"/>
      <c r="Q199" s="243">
        <v>2530</v>
      </c>
      <c r="R199" s="112" t="s">
        <v>6</v>
      </c>
      <c r="S199" s="422"/>
      <c r="T199" s="419"/>
      <c r="U199" s="419"/>
      <c r="V199" s="419"/>
      <c r="W199" s="422"/>
      <c r="X199" s="419"/>
      <c r="Y199" s="422"/>
      <c r="Z199" s="419"/>
      <c r="AA199" s="419"/>
      <c r="AB199" s="419"/>
      <c r="AC199" s="422"/>
      <c r="AD199" s="419"/>
      <c r="AE199" s="422"/>
      <c r="AF199" s="419"/>
      <c r="AG199" s="419"/>
      <c r="AH199" s="419"/>
      <c r="AI199" s="422"/>
      <c r="AJ199" s="419"/>
      <c r="AK199" s="422"/>
      <c r="AL199" s="419"/>
      <c r="AM199" s="419"/>
      <c r="AN199" s="419"/>
      <c r="AO199" s="422"/>
      <c r="AP199" s="419"/>
      <c r="AQ199" s="422"/>
      <c r="AR199" s="419"/>
    </row>
    <row r="200" spans="1:86" ht="26.25" customHeight="1">
      <c r="A200" s="397"/>
      <c r="B200" s="403"/>
      <c r="C200" s="568"/>
      <c r="D200" s="571"/>
      <c r="E200" s="571"/>
      <c r="F200" s="571"/>
      <c r="G200" s="571"/>
      <c r="H200" s="403"/>
      <c r="I200" s="403"/>
      <c r="J200" s="403"/>
      <c r="K200" s="571"/>
      <c r="L200" s="403"/>
      <c r="M200" s="571"/>
      <c r="N200" s="404"/>
      <c r="O200" s="404"/>
      <c r="P200" s="113" t="s">
        <v>105</v>
      </c>
      <c r="Q200" s="243">
        <f>Q199</f>
        <v>2530</v>
      </c>
      <c r="R200" s="112" t="s">
        <v>8</v>
      </c>
      <c r="S200" s="422"/>
      <c r="T200" s="419"/>
      <c r="U200" s="419"/>
      <c r="V200" s="419"/>
      <c r="W200" s="422"/>
      <c r="X200" s="419"/>
      <c r="Y200" s="422"/>
      <c r="Z200" s="419"/>
      <c r="AA200" s="419"/>
      <c r="AB200" s="419"/>
      <c r="AC200" s="422"/>
      <c r="AD200" s="419"/>
      <c r="AE200" s="422"/>
      <c r="AF200" s="419"/>
      <c r="AG200" s="419"/>
      <c r="AH200" s="419"/>
      <c r="AI200" s="422"/>
      <c r="AJ200" s="419"/>
      <c r="AK200" s="422"/>
      <c r="AL200" s="419"/>
      <c r="AM200" s="419"/>
      <c r="AN200" s="419"/>
      <c r="AO200" s="422"/>
      <c r="AP200" s="419"/>
      <c r="AQ200" s="422"/>
      <c r="AR200" s="419"/>
    </row>
    <row r="201" spans="1:86" ht="26.25" customHeight="1">
      <c r="A201" s="397"/>
      <c r="B201" s="403"/>
      <c r="C201" s="568"/>
      <c r="D201" s="571"/>
      <c r="E201" s="571"/>
      <c r="F201" s="571"/>
      <c r="G201" s="571"/>
      <c r="H201" s="403"/>
      <c r="I201" s="403"/>
      <c r="J201" s="403"/>
      <c r="K201" s="571"/>
      <c r="L201" s="403"/>
      <c r="M201" s="571"/>
      <c r="N201" s="402" t="s">
        <v>1755</v>
      </c>
      <c r="O201" s="402" t="s">
        <v>1756</v>
      </c>
      <c r="P201" s="372" t="s">
        <v>11</v>
      </c>
      <c r="Q201" s="267">
        <v>0.55000000000000004</v>
      </c>
      <c r="R201" s="170" t="s">
        <v>5</v>
      </c>
      <c r="S201" s="422"/>
      <c r="T201" s="419"/>
      <c r="U201" s="419"/>
      <c r="V201" s="419"/>
      <c r="W201" s="422"/>
      <c r="X201" s="419"/>
      <c r="Y201" s="422"/>
      <c r="Z201" s="419"/>
      <c r="AA201" s="419"/>
      <c r="AB201" s="419"/>
      <c r="AC201" s="422"/>
      <c r="AD201" s="419"/>
      <c r="AE201" s="422"/>
      <c r="AF201" s="419"/>
      <c r="AG201" s="419"/>
      <c r="AH201" s="419"/>
      <c r="AI201" s="422"/>
      <c r="AJ201" s="419"/>
      <c r="AK201" s="422"/>
      <c r="AL201" s="419"/>
      <c r="AM201" s="419"/>
      <c r="AN201" s="419"/>
      <c r="AO201" s="422"/>
      <c r="AP201" s="419"/>
      <c r="AQ201" s="422"/>
      <c r="AR201" s="419"/>
    </row>
    <row r="202" spans="1:86" ht="26.25" customHeight="1">
      <c r="A202" s="397"/>
      <c r="B202" s="403"/>
      <c r="C202" s="568"/>
      <c r="D202" s="571"/>
      <c r="E202" s="571"/>
      <c r="F202" s="571"/>
      <c r="G202" s="571"/>
      <c r="H202" s="403"/>
      <c r="I202" s="403"/>
      <c r="J202" s="403"/>
      <c r="K202" s="571"/>
      <c r="L202" s="403"/>
      <c r="M202" s="571"/>
      <c r="N202" s="403"/>
      <c r="O202" s="403"/>
      <c r="P202" s="374"/>
      <c r="Q202" s="243">
        <v>5973</v>
      </c>
      <c r="R202" s="112" t="s">
        <v>6</v>
      </c>
      <c r="S202" s="422"/>
      <c r="T202" s="419"/>
      <c r="U202" s="419"/>
      <c r="V202" s="419"/>
      <c r="W202" s="422"/>
      <c r="X202" s="419"/>
      <c r="Y202" s="422"/>
      <c r="Z202" s="419"/>
      <c r="AA202" s="419"/>
      <c r="AB202" s="419"/>
      <c r="AC202" s="422"/>
      <c r="AD202" s="419"/>
      <c r="AE202" s="422"/>
      <c r="AF202" s="419"/>
      <c r="AG202" s="419"/>
      <c r="AH202" s="419"/>
      <c r="AI202" s="422"/>
      <c r="AJ202" s="419"/>
      <c r="AK202" s="422"/>
      <c r="AL202" s="419"/>
      <c r="AM202" s="419"/>
      <c r="AN202" s="419"/>
      <c r="AO202" s="422"/>
      <c r="AP202" s="419"/>
      <c r="AQ202" s="422"/>
      <c r="AR202" s="419"/>
    </row>
    <row r="203" spans="1:86" ht="26.25" customHeight="1">
      <c r="A203" s="397"/>
      <c r="B203" s="403"/>
      <c r="C203" s="568"/>
      <c r="D203" s="571"/>
      <c r="E203" s="571"/>
      <c r="F203" s="571"/>
      <c r="G203" s="571"/>
      <c r="H203" s="403"/>
      <c r="I203" s="403"/>
      <c r="J203" s="403"/>
      <c r="K203" s="571"/>
      <c r="L203" s="403"/>
      <c r="M203" s="571"/>
      <c r="N203" s="404"/>
      <c r="O203" s="404"/>
      <c r="P203" s="113" t="s">
        <v>105</v>
      </c>
      <c r="Q203" s="243">
        <f>Q202</f>
        <v>5973</v>
      </c>
      <c r="R203" s="112" t="s">
        <v>8</v>
      </c>
      <c r="S203" s="422"/>
      <c r="T203" s="419"/>
      <c r="U203" s="419"/>
      <c r="V203" s="419"/>
      <c r="W203" s="422"/>
      <c r="X203" s="419"/>
      <c r="Y203" s="422"/>
      <c r="Z203" s="419"/>
      <c r="AA203" s="419"/>
      <c r="AB203" s="419"/>
      <c r="AC203" s="422"/>
      <c r="AD203" s="419"/>
      <c r="AE203" s="422"/>
      <c r="AF203" s="419"/>
      <c r="AG203" s="419"/>
      <c r="AH203" s="419"/>
      <c r="AI203" s="422"/>
      <c r="AJ203" s="419"/>
      <c r="AK203" s="422"/>
      <c r="AL203" s="419"/>
      <c r="AM203" s="419"/>
      <c r="AN203" s="419"/>
      <c r="AO203" s="422"/>
      <c r="AP203" s="419"/>
      <c r="AQ203" s="422"/>
      <c r="AR203" s="419"/>
    </row>
    <row r="204" spans="1:86" ht="39.75" customHeight="1">
      <c r="A204" s="397"/>
      <c r="B204" s="403"/>
      <c r="C204" s="568"/>
      <c r="D204" s="571"/>
      <c r="E204" s="571"/>
      <c r="F204" s="571"/>
      <c r="G204" s="571"/>
      <c r="H204" s="403"/>
      <c r="I204" s="403"/>
      <c r="J204" s="403"/>
      <c r="K204" s="571"/>
      <c r="L204" s="403"/>
      <c r="M204" s="571"/>
      <c r="N204" s="588" t="s">
        <v>1750</v>
      </c>
      <c r="O204" s="588" t="s">
        <v>1757</v>
      </c>
      <c r="P204" s="372" t="s">
        <v>12</v>
      </c>
      <c r="Q204" s="267">
        <v>128</v>
      </c>
      <c r="R204" s="112" t="s">
        <v>8</v>
      </c>
      <c r="S204" s="422"/>
      <c r="T204" s="419"/>
      <c r="U204" s="419"/>
      <c r="V204" s="419"/>
      <c r="W204" s="422"/>
      <c r="X204" s="419"/>
      <c r="Y204" s="422"/>
      <c r="Z204" s="419"/>
      <c r="AA204" s="419"/>
      <c r="AB204" s="419"/>
      <c r="AC204" s="422"/>
      <c r="AD204" s="419"/>
      <c r="AE204" s="422"/>
      <c r="AF204" s="419"/>
      <c r="AG204" s="419"/>
      <c r="AH204" s="419"/>
      <c r="AI204" s="422"/>
      <c r="AJ204" s="419"/>
      <c r="AK204" s="422"/>
      <c r="AL204" s="419"/>
      <c r="AM204" s="419"/>
      <c r="AN204" s="419"/>
      <c r="AO204" s="422"/>
      <c r="AP204" s="419"/>
      <c r="AQ204" s="422"/>
      <c r="AR204" s="419"/>
    </row>
    <row r="205" spans="1:86" ht="39.75" customHeight="1">
      <c r="A205" s="398"/>
      <c r="B205" s="404"/>
      <c r="C205" s="569"/>
      <c r="D205" s="572"/>
      <c r="E205" s="572"/>
      <c r="F205" s="572"/>
      <c r="G205" s="572"/>
      <c r="H205" s="404"/>
      <c r="I205" s="404"/>
      <c r="J205" s="404"/>
      <c r="K205" s="572"/>
      <c r="L205" s="404"/>
      <c r="M205" s="572"/>
      <c r="N205" s="589"/>
      <c r="O205" s="589"/>
      <c r="P205" s="374"/>
      <c r="Q205" s="267">
        <v>0.90600000000000003</v>
      </c>
      <c r="R205" s="170" t="s">
        <v>5</v>
      </c>
      <c r="S205" s="423"/>
      <c r="T205" s="420"/>
      <c r="U205" s="420"/>
      <c r="V205" s="420"/>
      <c r="W205" s="423"/>
      <c r="X205" s="420"/>
      <c r="Y205" s="423"/>
      <c r="Z205" s="420"/>
      <c r="AA205" s="420"/>
      <c r="AB205" s="420"/>
      <c r="AC205" s="423"/>
      <c r="AD205" s="420"/>
      <c r="AE205" s="423"/>
      <c r="AF205" s="420"/>
      <c r="AG205" s="420"/>
      <c r="AH205" s="420"/>
      <c r="AI205" s="423"/>
      <c r="AJ205" s="420"/>
      <c r="AK205" s="423"/>
      <c r="AL205" s="420"/>
      <c r="AM205" s="420"/>
      <c r="AN205" s="420"/>
      <c r="AO205" s="423"/>
      <c r="AP205" s="420"/>
      <c r="AQ205" s="423"/>
      <c r="AR205" s="420"/>
    </row>
    <row r="206" spans="1:86" ht="28.5" customHeight="1">
      <c r="A206" s="528">
        <v>43</v>
      </c>
      <c r="B206" s="528">
        <v>335730</v>
      </c>
      <c r="C206" s="552" t="s">
        <v>263</v>
      </c>
      <c r="D206" s="555">
        <v>0.2</v>
      </c>
      <c r="E206" s="555">
        <v>1000</v>
      </c>
      <c r="F206" s="555">
        <v>0.2</v>
      </c>
      <c r="G206" s="555">
        <v>1000</v>
      </c>
      <c r="H206" s="558"/>
      <c r="I206" s="558"/>
      <c r="J206" s="558"/>
      <c r="K206" s="555"/>
      <c r="L206" s="558"/>
      <c r="M206" s="555"/>
      <c r="N206" s="402" t="s">
        <v>1758</v>
      </c>
      <c r="O206" s="418" t="s">
        <v>1733</v>
      </c>
      <c r="P206" s="372" t="s">
        <v>11</v>
      </c>
      <c r="Q206" s="267">
        <v>0.1</v>
      </c>
      <c r="R206" s="170" t="s">
        <v>5</v>
      </c>
      <c r="S206" s="421">
        <v>1292.6681706751474</v>
      </c>
      <c r="T206" s="418"/>
      <c r="U206" s="418"/>
      <c r="V206" s="418"/>
      <c r="W206" s="421"/>
      <c r="X206" s="418"/>
      <c r="Y206" s="421"/>
      <c r="Z206" s="418"/>
      <c r="AA206" s="418"/>
      <c r="AB206" s="418"/>
      <c r="AC206" s="421"/>
      <c r="AD206" s="418"/>
      <c r="AE206" s="421"/>
      <c r="AF206" s="418"/>
      <c r="AG206" s="418"/>
      <c r="AH206" s="418"/>
      <c r="AI206" s="421"/>
      <c r="AJ206" s="418"/>
      <c r="AK206" s="421"/>
      <c r="AL206" s="418"/>
      <c r="AM206" s="418"/>
      <c r="AN206" s="418"/>
      <c r="AO206" s="421"/>
      <c r="AP206" s="418"/>
      <c r="AQ206" s="421"/>
      <c r="AR206" s="418"/>
    </row>
    <row r="207" spans="1:86" ht="28.5" customHeight="1">
      <c r="A207" s="529"/>
      <c r="B207" s="529"/>
      <c r="C207" s="553"/>
      <c r="D207" s="556"/>
      <c r="E207" s="556"/>
      <c r="F207" s="556"/>
      <c r="G207" s="556"/>
      <c r="H207" s="559"/>
      <c r="I207" s="559"/>
      <c r="J207" s="559"/>
      <c r="K207" s="556"/>
      <c r="L207" s="559"/>
      <c r="M207" s="556"/>
      <c r="N207" s="403"/>
      <c r="O207" s="419"/>
      <c r="P207" s="374"/>
      <c r="Q207" s="243">
        <v>500</v>
      </c>
      <c r="R207" s="112" t="s">
        <v>6</v>
      </c>
      <c r="S207" s="422"/>
      <c r="T207" s="419"/>
      <c r="U207" s="419"/>
      <c r="V207" s="419"/>
      <c r="W207" s="422"/>
      <c r="X207" s="419"/>
      <c r="Y207" s="422"/>
      <c r="Z207" s="419"/>
      <c r="AA207" s="419"/>
      <c r="AB207" s="419"/>
      <c r="AC207" s="422"/>
      <c r="AD207" s="419"/>
      <c r="AE207" s="422"/>
      <c r="AF207" s="419"/>
      <c r="AG207" s="419"/>
      <c r="AH207" s="419"/>
      <c r="AI207" s="422"/>
      <c r="AJ207" s="419"/>
      <c r="AK207" s="422"/>
      <c r="AL207" s="419"/>
      <c r="AM207" s="419"/>
      <c r="AN207" s="419"/>
      <c r="AO207" s="422"/>
      <c r="AP207" s="419"/>
      <c r="AQ207" s="422"/>
      <c r="AR207" s="419"/>
    </row>
    <row r="208" spans="1:86" ht="39.75" customHeight="1">
      <c r="A208" s="530"/>
      <c r="B208" s="530"/>
      <c r="C208" s="554"/>
      <c r="D208" s="557"/>
      <c r="E208" s="557"/>
      <c r="F208" s="557"/>
      <c r="G208" s="557"/>
      <c r="H208" s="560"/>
      <c r="I208" s="560"/>
      <c r="J208" s="560"/>
      <c r="K208" s="557"/>
      <c r="L208" s="560"/>
      <c r="M208" s="557"/>
      <c r="N208" s="404"/>
      <c r="O208" s="420"/>
      <c r="P208" s="113" t="s">
        <v>105</v>
      </c>
      <c r="Q208" s="243">
        <f>Q207</f>
        <v>500</v>
      </c>
      <c r="R208" s="112" t="s">
        <v>8</v>
      </c>
      <c r="S208" s="423"/>
      <c r="T208" s="420"/>
      <c r="U208" s="420"/>
      <c r="V208" s="420"/>
      <c r="W208" s="423"/>
      <c r="X208" s="420"/>
      <c r="Y208" s="423"/>
      <c r="Z208" s="420"/>
      <c r="AA208" s="420"/>
      <c r="AB208" s="420"/>
      <c r="AC208" s="423"/>
      <c r="AD208" s="420"/>
      <c r="AE208" s="423"/>
      <c r="AF208" s="420"/>
      <c r="AG208" s="420"/>
      <c r="AH208" s="420"/>
      <c r="AI208" s="423"/>
      <c r="AJ208" s="420"/>
      <c r="AK208" s="423"/>
      <c r="AL208" s="420"/>
      <c r="AM208" s="420"/>
      <c r="AN208" s="420"/>
      <c r="AO208" s="423"/>
      <c r="AP208" s="420"/>
      <c r="AQ208" s="423"/>
      <c r="AR208" s="420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t="15" customHeight="1">
      <c r="A209" s="396">
        <v>44</v>
      </c>
      <c r="B209" s="402" t="s">
        <v>264</v>
      </c>
      <c r="C209" s="567" t="s">
        <v>265</v>
      </c>
      <c r="D209" s="570">
        <v>0.5</v>
      </c>
      <c r="E209" s="570">
        <v>5250</v>
      </c>
      <c r="F209" s="570">
        <v>0.5</v>
      </c>
      <c r="G209" s="570">
        <v>5250</v>
      </c>
      <c r="H209" s="590"/>
      <c r="I209" s="590"/>
      <c r="J209" s="590"/>
      <c r="K209" s="570"/>
      <c r="L209" s="590"/>
      <c r="M209" s="570"/>
      <c r="N209" s="590" t="s">
        <v>1759</v>
      </c>
      <c r="O209" s="590" t="s">
        <v>1698</v>
      </c>
      <c r="P209" s="372" t="s">
        <v>11</v>
      </c>
      <c r="Q209" s="267">
        <v>0.3</v>
      </c>
      <c r="R209" s="170" t="s">
        <v>5</v>
      </c>
      <c r="S209" s="421">
        <v>3231.6704266878683</v>
      </c>
      <c r="T209" s="220"/>
      <c r="U209" s="220"/>
      <c r="V209" s="220"/>
      <c r="W209" s="268"/>
      <c r="X209" s="220"/>
      <c r="Y209" s="268"/>
      <c r="Z209" s="220"/>
      <c r="AA209" s="220"/>
      <c r="AB209" s="220"/>
      <c r="AC209" s="268"/>
      <c r="AD209" s="220"/>
      <c r="AE209" s="268"/>
      <c r="AF209" s="220"/>
      <c r="AG209" s="220"/>
      <c r="AH209" s="220"/>
      <c r="AI209" s="268"/>
      <c r="AJ209" s="220"/>
      <c r="AK209" s="268"/>
      <c r="AL209" s="220"/>
      <c r="AM209" s="220"/>
      <c r="AN209" s="220"/>
      <c r="AO209" s="268"/>
      <c r="AP209" s="220"/>
      <c r="AQ209" s="268"/>
      <c r="AR209" s="220"/>
    </row>
    <row r="210" spans="1:86" ht="15" customHeight="1">
      <c r="A210" s="397"/>
      <c r="B210" s="403"/>
      <c r="C210" s="568"/>
      <c r="D210" s="571"/>
      <c r="E210" s="571"/>
      <c r="F210" s="571"/>
      <c r="G210" s="571"/>
      <c r="H210" s="591"/>
      <c r="I210" s="591"/>
      <c r="J210" s="591"/>
      <c r="K210" s="571"/>
      <c r="L210" s="591"/>
      <c r="M210" s="571"/>
      <c r="N210" s="591"/>
      <c r="O210" s="591"/>
      <c r="P210" s="374"/>
      <c r="Q210" s="243">
        <v>2625</v>
      </c>
      <c r="R210" s="112" t="s">
        <v>6</v>
      </c>
      <c r="S210" s="422"/>
      <c r="T210" s="221"/>
      <c r="U210" s="221"/>
      <c r="V210" s="221"/>
      <c r="W210" s="274"/>
      <c r="X210" s="221"/>
      <c r="Y210" s="274"/>
      <c r="Z210" s="221"/>
      <c r="AA210" s="221"/>
      <c r="AB210" s="221"/>
      <c r="AC210" s="274"/>
      <c r="AD210" s="221"/>
      <c r="AE210" s="274"/>
      <c r="AF210" s="221"/>
      <c r="AG210" s="221"/>
      <c r="AH210" s="221"/>
      <c r="AI210" s="274"/>
      <c r="AJ210" s="221"/>
      <c r="AK210" s="274"/>
      <c r="AL210" s="221"/>
      <c r="AM210" s="221"/>
      <c r="AN210" s="221"/>
      <c r="AO210" s="274"/>
      <c r="AP210" s="221"/>
      <c r="AQ210" s="274"/>
      <c r="AR210" s="221"/>
    </row>
    <row r="211" spans="1:86" ht="15" customHeight="1">
      <c r="A211" s="397"/>
      <c r="B211" s="403"/>
      <c r="C211" s="568"/>
      <c r="D211" s="571"/>
      <c r="E211" s="571"/>
      <c r="F211" s="571"/>
      <c r="G211" s="571"/>
      <c r="H211" s="591"/>
      <c r="I211" s="591"/>
      <c r="J211" s="591"/>
      <c r="K211" s="571"/>
      <c r="L211" s="591"/>
      <c r="M211" s="571"/>
      <c r="N211" s="591"/>
      <c r="O211" s="591"/>
      <c r="P211" s="372" t="s">
        <v>12</v>
      </c>
      <c r="Q211" s="267">
        <v>291.47000000000003</v>
      </c>
      <c r="R211" s="112" t="s">
        <v>8</v>
      </c>
      <c r="S211" s="422"/>
      <c r="T211" s="221"/>
      <c r="U211" s="221"/>
      <c r="V211" s="221"/>
      <c r="W211" s="274"/>
      <c r="X211" s="221"/>
      <c r="Y211" s="274"/>
      <c r="Z211" s="221"/>
      <c r="AA211" s="221"/>
      <c r="AB211" s="221"/>
      <c r="AC211" s="274"/>
      <c r="AD211" s="221"/>
      <c r="AE211" s="274"/>
      <c r="AF211" s="221"/>
      <c r="AG211" s="221"/>
      <c r="AH211" s="221"/>
      <c r="AI211" s="274"/>
      <c r="AJ211" s="221"/>
      <c r="AK211" s="274"/>
      <c r="AL211" s="221"/>
      <c r="AM211" s="221"/>
      <c r="AN211" s="221"/>
      <c r="AO211" s="274"/>
      <c r="AP211" s="221"/>
      <c r="AQ211" s="274"/>
      <c r="AR211" s="221"/>
    </row>
    <row r="212" spans="1:86" ht="15" customHeight="1">
      <c r="A212" s="397"/>
      <c r="B212" s="403"/>
      <c r="C212" s="568"/>
      <c r="D212" s="571"/>
      <c r="E212" s="571"/>
      <c r="F212" s="571"/>
      <c r="G212" s="571"/>
      <c r="H212" s="591"/>
      <c r="I212" s="591"/>
      <c r="J212" s="591"/>
      <c r="K212" s="571"/>
      <c r="L212" s="591"/>
      <c r="M212" s="571"/>
      <c r="N212" s="591"/>
      <c r="O212" s="591"/>
      <c r="P212" s="374"/>
      <c r="Q212" s="267">
        <v>0.3</v>
      </c>
      <c r="R212" s="170" t="s">
        <v>5</v>
      </c>
      <c r="S212" s="422"/>
      <c r="T212" s="221"/>
      <c r="U212" s="221"/>
      <c r="V212" s="221"/>
      <c r="W212" s="274"/>
      <c r="X212" s="221"/>
      <c r="Y212" s="274"/>
      <c r="Z212" s="221"/>
      <c r="AA212" s="221"/>
      <c r="AB212" s="221"/>
      <c r="AC212" s="274"/>
      <c r="AD212" s="221"/>
      <c r="AE212" s="274"/>
      <c r="AF212" s="221"/>
      <c r="AG212" s="221"/>
      <c r="AH212" s="221"/>
      <c r="AI212" s="274"/>
      <c r="AJ212" s="221"/>
      <c r="AK212" s="274"/>
      <c r="AL212" s="221"/>
      <c r="AM212" s="221"/>
      <c r="AN212" s="221"/>
      <c r="AO212" s="274"/>
      <c r="AP212" s="221"/>
      <c r="AQ212" s="274"/>
      <c r="AR212" s="221"/>
    </row>
    <row r="213" spans="1:86">
      <c r="A213" s="398"/>
      <c r="B213" s="404"/>
      <c r="C213" s="569"/>
      <c r="D213" s="572"/>
      <c r="E213" s="572"/>
      <c r="F213" s="572"/>
      <c r="G213" s="572"/>
      <c r="H213" s="592"/>
      <c r="I213" s="592"/>
      <c r="J213" s="592"/>
      <c r="K213" s="572"/>
      <c r="L213" s="592"/>
      <c r="M213" s="572"/>
      <c r="N213" s="592"/>
      <c r="O213" s="592"/>
      <c r="P213" s="113" t="s">
        <v>105</v>
      </c>
      <c r="Q213" s="243">
        <f>Q210</f>
        <v>2625</v>
      </c>
      <c r="R213" s="112" t="s">
        <v>8</v>
      </c>
      <c r="S213" s="423"/>
      <c r="T213" s="219"/>
      <c r="U213" s="219"/>
      <c r="V213" s="219"/>
      <c r="W213" s="275"/>
      <c r="X213" s="219"/>
      <c r="Y213" s="275"/>
      <c r="Z213" s="219"/>
      <c r="AA213" s="219"/>
      <c r="AB213" s="219"/>
      <c r="AC213" s="275"/>
      <c r="AD213" s="219"/>
      <c r="AE213" s="275"/>
      <c r="AF213" s="219"/>
      <c r="AG213" s="219"/>
      <c r="AH213" s="219"/>
      <c r="AI213" s="275"/>
      <c r="AJ213" s="219"/>
      <c r="AK213" s="275"/>
      <c r="AL213" s="219"/>
      <c r="AM213" s="219"/>
      <c r="AN213" s="219"/>
      <c r="AO213" s="275"/>
      <c r="AP213" s="219"/>
      <c r="AQ213" s="275"/>
      <c r="AR213" s="219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t="15" customHeight="1">
      <c r="A214" s="519">
        <v>45</v>
      </c>
      <c r="B214" s="372" t="s">
        <v>266</v>
      </c>
      <c r="C214" s="498" t="s">
        <v>267</v>
      </c>
      <c r="D214" s="501">
        <v>0.3</v>
      </c>
      <c r="E214" s="501">
        <v>3300</v>
      </c>
      <c r="F214" s="501">
        <v>0.3</v>
      </c>
      <c r="G214" s="501">
        <v>3300</v>
      </c>
      <c r="H214" s="440"/>
      <c r="I214" s="440"/>
      <c r="J214" s="440"/>
      <c r="K214" s="501"/>
      <c r="L214" s="440"/>
      <c r="M214" s="501"/>
      <c r="N214" s="372"/>
      <c r="O214" s="372"/>
      <c r="P214" s="372"/>
      <c r="Q214" s="516"/>
      <c r="R214" s="372"/>
      <c r="S214" s="516"/>
      <c r="T214" s="372" t="s">
        <v>1737</v>
      </c>
      <c r="U214" s="372" t="s">
        <v>1696</v>
      </c>
      <c r="V214" s="372" t="s">
        <v>11</v>
      </c>
      <c r="W214" s="267">
        <v>0.05</v>
      </c>
      <c r="X214" s="170" t="s">
        <v>5</v>
      </c>
      <c r="Y214" s="421">
        <v>673.0564999999998</v>
      </c>
      <c r="Z214" s="418"/>
      <c r="AA214" s="418"/>
      <c r="AB214" s="418"/>
      <c r="AC214" s="421"/>
      <c r="AD214" s="418"/>
      <c r="AE214" s="421"/>
      <c r="AF214" s="418"/>
      <c r="AG214" s="418"/>
      <c r="AH214" s="418"/>
      <c r="AI214" s="421"/>
      <c r="AJ214" s="418"/>
      <c r="AK214" s="421"/>
      <c r="AL214" s="418"/>
      <c r="AM214" s="418"/>
      <c r="AN214" s="418"/>
      <c r="AO214" s="421"/>
      <c r="AP214" s="418"/>
      <c r="AQ214" s="421"/>
      <c r="AR214" s="418"/>
    </row>
    <row r="215" spans="1:86">
      <c r="A215" s="520"/>
      <c r="B215" s="373"/>
      <c r="C215" s="499"/>
      <c r="D215" s="502"/>
      <c r="E215" s="502"/>
      <c r="F215" s="502"/>
      <c r="G215" s="502"/>
      <c r="H215" s="441"/>
      <c r="I215" s="441"/>
      <c r="J215" s="441"/>
      <c r="K215" s="502"/>
      <c r="L215" s="441"/>
      <c r="M215" s="502"/>
      <c r="N215" s="373"/>
      <c r="O215" s="373"/>
      <c r="P215" s="373"/>
      <c r="Q215" s="517"/>
      <c r="R215" s="373"/>
      <c r="S215" s="517"/>
      <c r="T215" s="373"/>
      <c r="U215" s="373"/>
      <c r="V215" s="374"/>
      <c r="W215" s="268">
        <v>550</v>
      </c>
      <c r="X215" s="224" t="s">
        <v>8</v>
      </c>
      <c r="Y215" s="422"/>
      <c r="Z215" s="419"/>
      <c r="AA215" s="419"/>
      <c r="AB215" s="419"/>
      <c r="AC215" s="422"/>
      <c r="AD215" s="419"/>
      <c r="AE215" s="422"/>
      <c r="AF215" s="419"/>
      <c r="AG215" s="419"/>
      <c r="AH215" s="419"/>
      <c r="AI215" s="422"/>
      <c r="AJ215" s="419"/>
      <c r="AK215" s="422"/>
      <c r="AL215" s="419"/>
      <c r="AM215" s="419"/>
      <c r="AN215" s="419"/>
      <c r="AO215" s="422"/>
      <c r="AP215" s="419"/>
      <c r="AQ215" s="422"/>
      <c r="AR215" s="419"/>
    </row>
    <row r="216" spans="1:86">
      <c r="A216" s="520"/>
      <c r="B216" s="373"/>
      <c r="C216" s="499"/>
      <c r="D216" s="502"/>
      <c r="E216" s="502"/>
      <c r="F216" s="502"/>
      <c r="G216" s="502"/>
      <c r="H216" s="441"/>
      <c r="I216" s="441"/>
      <c r="J216" s="441"/>
      <c r="K216" s="502"/>
      <c r="L216" s="441"/>
      <c r="M216" s="502"/>
      <c r="N216" s="373"/>
      <c r="O216" s="373"/>
      <c r="P216" s="373"/>
      <c r="Q216" s="517"/>
      <c r="R216" s="373"/>
      <c r="S216" s="517"/>
      <c r="T216" s="373"/>
      <c r="U216" s="373"/>
      <c r="V216" s="372" t="s">
        <v>12</v>
      </c>
      <c r="W216" s="268">
        <v>12.95</v>
      </c>
      <c r="X216" s="224" t="s">
        <v>8</v>
      </c>
      <c r="Y216" s="422"/>
      <c r="Z216" s="419"/>
      <c r="AA216" s="419"/>
      <c r="AB216" s="419"/>
      <c r="AC216" s="422"/>
      <c r="AD216" s="419"/>
      <c r="AE216" s="422"/>
      <c r="AF216" s="419"/>
      <c r="AG216" s="419"/>
      <c r="AH216" s="419"/>
      <c r="AI216" s="422"/>
      <c r="AJ216" s="419"/>
      <c r="AK216" s="422"/>
      <c r="AL216" s="419"/>
      <c r="AM216" s="419"/>
      <c r="AN216" s="419"/>
      <c r="AO216" s="422"/>
      <c r="AP216" s="419"/>
      <c r="AQ216" s="422"/>
      <c r="AR216" s="419"/>
    </row>
    <row r="217" spans="1:86">
      <c r="A217" s="520"/>
      <c r="B217" s="373"/>
      <c r="C217" s="499"/>
      <c r="D217" s="502"/>
      <c r="E217" s="502"/>
      <c r="F217" s="502"/>
      <c r="G217" s="502"/>
      <c r="H217" s="441"/>
      <c r="I217" s="441"/>
      <c r="J217" s="441"/>
      <c r="K217" s="502"/>
      <c r="L217" s="441"/>
      <c r="M217" s="502"/>
      <c r="N217" s="373"/>
      <c r="O217" s="373"/>
      <c r="P217" s="373"/>
      <c r="Q217" s="517"/>
      <c r="R217" s="373"/>
      <c r="S217" s="517"/>
      <c r="T217" s="373"/>
      <c r="U217" s="373"/>
      <c r="V217" s="374"/>
      <c r="W217" s="268">
        <v>0.05</v>
      </c>
      <c r="X217" s="170" t="s">
        <v>5</v>
      </c>
      <c r="Y217" s="422"/>
      <c r="Z217" s="419"/>
      <c r="AA217" s="419"/>
      <c r="AB217" s="419"/>
      <c r="AC217" s="422"/>
      <c r="AD217" s="419"/>
      <c r="AE217" s="422"/>
      <c r="AF217" s="419"/>
      <c r="AG217" s="419"/>
      <c r="AH217" s="419"/>
      <c r="AI217" s="422"/>
      <c r="AJ217" s="419"/>
      <c r="AK217" s="422"/>
      <c r="AL217" s="419"/>
      <c r="AM217" s="419"/>
      <c r="AN217" s="419"/>
      <c r="AO217" s="422"/>
      <c r="AP217" s="419"/>
      <c r="AQ217" s="422"/>
      <c r="AR217" s="419"/>
    </row>
    <row r="218" spans="1:86">
      <c r="A218" s="521"/>
      <c r="B218" s="374"/>
      <c r="C218" s="500"/>
      <c r="D218" s="503"/>
      <c r="E218" s="503"/>
      <c r="F218" s="503"/>
      <c r="G218" s="503"/>
      <c r="H218" s="442"/>
      <c r="I218" s="442"/>
      <c r="J218" s="442"/>
      <c r="K218" s="503"/>
      <c r="L218" s="442"/>
      <c r="M218" s="503"/>
      <c r="N218" s="374"/>
      <c r="O218" s="374"/>
      <c r="P218" s="374"/>
      <c r="Q218" s="518"/>
      <c r="R218" s="374"/>
      <c r="S218" s="518"/>
      <c r="T218" s="374"/>
      <c r="U218" s="374"/>
      <c r="V218" s="113" t="s">
        <v>105</v>
      </c>
      <c r="W218" s="243">
        <f>W215</f>
        <v>550</v>
      </c>
      <c r="X218" s="112" t="s">
        <v>8</v>
      </c>
      <c r="Y218" s="423"/>
      <c r="Z218" s="420"/>
      <c r="AA218" s="420"/>
      <c r="AB218" s="420"/>
      <c r="AC218" s="423"/>
      <c r="AD218" s="420"/>
      <c r="AE218" s="423"/>
      <c r="AF218" s="420"/>
      <c r="AG218" s="420"/>
      <c r="AH218" s="420"/>
      <c r="AI218" s="423"/>
      <c r="AJ218" s="420"/>
      <c r="AK218" s="423"/>
      <c r="AL218" s="420"/>
      <c r="AM218" s="420"/>
      <c r="AN218" s="420"/>
      <c r="AO218" s="423"/>
      <c r="AP218" s="420"/>
      <c r="AQ218" s="423"/>
      <c r="AR218" s="420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t="15" customHeight="1">
      <c r="A219" s="519">
        <v>46</v>
      </c>
      <c r="B219" s="372" t="s">
        <v>268</v>
      </c>
      <c r="C219" s="498" t="s">
        <v>269</v>
      </c>
      <c r="D219" s="501">
        <v>0.3</v>
      </c>
      <c r="E219" s="501">
        <v>3600</v>
      </c>
      <c r="F219" s="501">
        <v>0.3</v>
      </c>
      <c r="G219" s="501">
        <v>3600</v>
      </c>
      <c r="H219" s="440"/>
      <c r="I219" s="440"/>
      <c r="J219" s="440"/>
      <c r="K219" s="501"/>
      <c r="L219" s="440"/>
      <c r="M219" s="501"/>
      <c r="N219" s="372"/>
      <c r="O219" s="372"/>
      <c r="P219" s="372"/>
      <c r="Q219" s="516"/>
      <c r="R219" s="372"/>
      <c r="S219" s="516"/>
      <c r="T219" s="372" t="s">
        <v>1711</v>
      </c>
      <c r="U219" s="372" t="s">
        <v>1733</v>
      </c>
      <c r="V219" s="372" t="s">
        <v>11</v>
      </c>
      <c r="W219" s="267">
        <v>0.1</v>
      </c>
      <c r="X219" s="170" t="s">
        <v>5</v>
      </c>
      <c r="Y219" s="421">
        <v>1346.1129999999996</v>
      </c>
      <c r="Z219" s="418"/>
      <c r="AA219" s="418"/>
      <c r="AB219" s="418"/>
      <c r="AC219" s="421"/>
      <c r="AD219" s="418"/>
      <c r="AE219" s="421"/>
      <c r="AF219" s="418"/>
      <c r="AG219" s="418"/>
      <c r="AH219" s="418"/>
      <c r="AI219" s="421"/>
      <c r="AJ219" s="418"/>
      <c r="AK219" s="421"/>
      <c r="AL219" s="418"/>
      <c r="AM219" s="418"/>
      <c r="AN219" s="418"/>
      <c r="AO219" s="421"/>
      <c r="AP219" s="418"/>
      <c r="AQ219" s="421"/>
      <c r="AR219" s="418"/>
    </row>
    <row r="220" spans="1:86">
      <c r="A220" s="520"/>
      <c r="B220" s="373"/>
      <c r="C220" s="499"/>
      <c r="D220" s="502"/>
      <c r="E220" s="502"/>
      <c r="F220" s="502"/>
      <c r="G220" s="502"/>
      <c r="H220" s="441"/>
      <c r="I220" s="441"/>
      <c r="J220" s="441"/>
      <c r="K220" s="502"/>
      <c r="L220" s="441"/>
      <c r="M220" s="502"/>
      <c r="N220" s="373"/>
      <c r="O220" s="373"/>
      <c r="P220" s="373"/>
      <c r="Q220" s="517"/>
      <c r="R220" s="373"/>
      <c r="S220" s="517"/>
      <c r="T220" s="373"/>
      <c r="U220" s="373"/>
      <c r="V220" s="374"/>
      <c r="W220" s="268">
        <v>1200</v>
      </c>
      <c r="X220" s="224" t="s">
        <v>8</v>
      </c>
      <c r="Y220" s="422"/>
      <c r="Z220" s="419"/>
      <c r="AA220" s="419"/>
      <c r="AB220" s="419"/>
      <c r="AC220" s="422"/>
      <c r="AD220" s="419"/>
      <c r="AE220" s="422"/>
      <c r="AF220" s="419"/>
      <c r="AG220" s="419"/>
      <c r="AH220" s="419"/>
      <c r="AI220" s="422"/>
      <c r="AJ220" s="419"/>
      <c r="AK220" s="422"/>
      <c r="AL220" s="419"/>
      <c r="AM220" s="419"/>
      <c r="AN220" s="419"/>
      <c r="AO220" s="422"/>
      <c r="AP220" s="419"/>
      <c r="AQ220" s="422"/>
      <c r="AR220" s="419"/>
    </row>
    <row r="221" spans="1:86">
      <c r="A221" s="520"/>
      <c r="B221" s="373"/>
      <c r="C221" s="499"/>
      <c r="D221" s="502"/>
      <c r="E221" s="502"/>
      <c r="F221" s="502"/>
      <c r="G221" s="502"/>
      <c r="H221" s="441"/>
      <c r="I221" s="441"/>
      <c r="J221" s="441"/>
      <c r="K221" s="502"/>
      <c r="L221" s="441"/>
      <c r="M221" s="502"/>
      <c r="N221" s="373"/>
      <c r="O221" s="373"/>
      <c r="P221" s="373"/>
      <c r="Q221" s="517"/>
      <c r="R221" s="373"/>
      <c r="S221" s="517"/>
      <c r="T221" s="373"/>
      <c r="U221" s="373"/>
      <c r="V221" s="372" t="s">
        <v>12</v>
      </c>
      <c r="W221" s="268">
        <v>46.7</v>
      </c>
      <c r="X221" s="224" t="s">
        <v>8</v>
      </c>
      <c r="Y221" s="422"/>
      <c r="Z221" s="419"/>
      <c r="AA221" s="419"/>
      <c r="AB221" s="419"/>
      <c r="AC221" s="422"/>
      <c r="AD221" s="419"/>
      <c r="AE221" s="422"/>
      <c r="AF221" s="419"/>
      <c r="AG221" s="419"/>
      <c r="AH221" s="419"/>
      <c r="AI221" s="422"/>
      <c r="AJ221" s="419"/>
      <c r="AK221" s="422"/>
      <c r="AL221" s="419"/>
      <c r="AM221" s="419"/>
      <c r="AN221" s="419"/>
      <c r="AO221" s="422"/>
      <c r="AP221" s="419"/>
      <c r="AQ221" s="422"/>
      <c r="AR221" s="419"/>
    </row>
    <row r="222" spans="1:86">
      <c r="A222" s="520"/>
      <c r="B222" s="373"/>
      <c r="C222" s="499"/>
      <c r="D222" s="502"/>
      <c r="E222" s="502"/>
      <c r="F222" s="502"/>
      <c r="G222" s="502"/>
      <c r="H222" s="441"/>
      <c r="I222" s="441"/>
      <c r="J222" s="441"/>
      <c r="K222" s="502"/>
      <c r="L222" s="441"/>
      <c r="M222" s="502"/>
      <c r="N222" s="373"/>
      <c r="O222" s="373"/>
      <c r="P222" s="373"/>
      <c r="Q222" s="517"/>
      <c r="R222" s="373"/>
      <c r="S222" s="517"/>
      <c r="T222" s="373"/>
      <c r="U222" s="373"/>
      <c r="V222" s="374"/>
      <c r="W222" s="268">
        <v>7.3999999999999996E-2</v>
      </c>
      <c r="X222" s="170" t="s">
        <v>5</v>
      </c>
      <c r="Y222" s="422"/>
      <c r="Z222" s="419"/>
      <c r="AA222" s="419"/>
      <c r="AB222" s="419"/>
      <c r="AC222" s="422"/>
      <c r="AD222" s="419"/>
      <c r="AE222" s="422"/>
      <c r="AF222" s="419"/>
      <c r="AG222" s="419"/>
      <c r="AH222" s="419"/>
      <c r="AI222" s="422"/>
      <c r="AJ222" s="419"/>
      <c r="AK222" s="422"/>
      <c r="AL222" s="419"/>
      <c r="AM222" s="419"/>
      <c r="AN222" s="419"/>
      <c r="AO222" s="422"/>
      <c r="AP222" s="419"/>
      <c r="AQ222" s="422"/>
      <c r="AR222" s="419"/>
    </row>
    <row r="223" spans="1:86">
      <c r="A223" s="521"/>
      <c r="B223" s="374"/>
      <c r="C223" s="500"/>
      <c r="D223" s="503"/>
      <c r="E223" s="503"/>
      <c r="F223" s="503"/>
      <c r="G223" s="503"/>
      <c r="H223" s="442"/>
      <c r="I223" s="442"/>
      <c r="J223" s="442"/>
      <c r="K223" s="503"/>
      <c r="L223" s="442"/>
      <c r="M223" s="503"/>
      <c r="N223" s="374"/>
      <c r="O223" s="374"/>
      <c r="P223" s="374"/>
      <c r="Q223" s="518"/>
      <c r="R223" s="374"/>
      <c r="S223" s="518"/>
      <c r="T223" s="374"/>
      <c r="U223" s="374"/>
      <c r="V223" s="113" t="s">
        <v>105</v>
      </c>
      <c r="W223" s="243">
        <f>W220</f>
        <v>1200</v>
      </c>
      <c r="X223" s="112" t="s">
        <v>8</v>
      </c>
      <c r="Y223" s="423"/>
      <c r="Z223" s="420"/>
      <c r="AA223" s="420"/>
      <c r="AB223" s="420"/>
      <c r="AC223" s="423"/>
      <c r="AD223" s="420"/>
      <c r="AE223" s="423"/>
      <c r="AF223" s="420"/>
      <c r="AG223" s="420"/>
      <c r="AH223" s="420"/>
      <c r="AI223" s="423"/>
      <c r="AJ223" s="420"/>
      <c r="AK223" s="423"/>
      <c r="AL223" s="420"/>
      <c r="AM223" s="420"/>
      <c r="AN223" s="420"/>
      <c r="AO223" s="423"/>
      <c r="AP223" s="420"/>
      <c r="AQ223" s="423"/>
      <c r="AR223" s="420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t="15" customHeight="1">
      <c r="A224" s="396">
        <v>47</v>
      </c>
      <c r="B224" s="402" t="s">
        <v>272</v>
      </c>
      <c r="C224" s="567" t="s">
        <v>273</v>
      </c>
      <c r="D224" s="570">
        <v>1.4</v>
      </c>
      <c r="E224" s="570">
        <v>8640</v>
      </c>
      <c r="F224" s="570">
        <v>1.4</v>
      </c>
      <c r="G224" s="570">
        <v>8640</v>
      </c>
      <c r="H224" s="590"/>
      <c r="I224" s="590"/>
      <c r="J224" s="590"/>
      <c r="K224" s="570"/>
      <c r="L224" s="590"/>
      <c r="M224" s="570"/>
      <c r="N224" s="590" t="s">
        <v>1725</v>
      </c>
      <c r="O224" s="590" t="s">
        <v>2173</v>
      </c>
      <c r="P224" s="372" t="s">
        <v>11</v>
      </c>
      <c r="Q224" s="267">
        <v>0.4</v>
      </c>
      <c r="R224" s="170" t="s">
        <v>5</v>
      </c>
      <c r="S224" s="421">
        <v>7109.6749387133104</v>
      </c>
      <c r="T224" s="220"/>
      <c r="U224" s="220"/>
      <c r="V224" s="220"/>
      <c r="W224" s="268"/>
      <c r="X224" s="220"/>
      <c r="Y224" s="268"/>
      <c r="Z224" s="220"/>
      <c r="AA224" s="220"/>
      <c r="AB224" s="220"/>
      <c r="AC224" s="268"/>
      <c r="AD224" s="220"/>
      <c r="AE224" s="268"/>
      <c r="AF224" s="220"/>
      <c r="AG224" s="220"/>
      <c r="AH224" s="220"/>
      <c r="AI224" s="268"/>
      <c r="AJ224" s="220"/>
      <c r="AK224" s="268"/>
      <c r="AL224" s="220"/>
      <c r="AM224" s="220"/>
      <c r="AN224" s="220"/>
      <c r="AO224" s="268"/>
      <c r="AP224" s="220"/>
      <c r="AQ224" s="268"/>
      <c r="AR224" s="220"/>
    </row>
    <row r="225" spans="1:86" ht="15" customHeight="1">
      <c r="A225" s="397"/>
      <c r="B225" s="403"/>
      <c r="C225" s="568"/>
      <c r="D225" s="571"/>
      <c r="E225" s="571"/>
      <c r="F225" s="571"/>
      <c r="G225" s="571"/>
      <c r="H225" s="591"/>
      <c r="I225" s="591"/>
      <c r="J225" s="591"/>
      <c r="K225" s="571"/>
      <c r="L225" s="591"/>
      <c r="M225" s="571"/>
      <c r="N225" s="591"/>
      <c r="O225" s="591"/>
      <c r="P225" s="374"/>
      <c r="Q225" s="243">
        <v>2560</v>
      </c>
      <c r="R225" s="112" t="s">
        <v>6</v>
      </c>
      <c r="S225" s="422"/>
      <c r="T225" s="221"/>
      <c r="U225" s="221"/>
      <c r="V225" s="221"/>
      <c r="W225" s="274"/>
      <c r="X225" s="221"/>
      <c r="Y225" s="274"/>
      <c r="Z225" s="221"/>
      <c r="AA225" s="221"/>
      <c r="AB225" s="221"/>
      <c r="AC225" s="274"/>
      <c r="AD225" s="221"/>
      <c r="AE225" s="274"/>
      <c r="AF225" s="221"/>
      <c r="AG225" s="221"/>
      <c r="AH225" s="221"/>
      <c r="AI225" s="274"/>
      <c r="AJ225" s="221"/>
      <c r="AK225" s="274"/>
      <c r="AL225" s="221"/>
      <c r="AM225" s="221"/>
      <c r="AN225" s="221"/>
      <c r="AO225" s="274"/>
      <c r="AP225" s="221"/>
      <c r="AQ225" s="274"/>
      <c r="AR225" s="221"/>
    </row>
    <row r="226" spans="1:86" ht="15" customHeight="1">
      <c r="A226" s="397"/>
      <c r="B226" s="403"/>
      <c r="C226" s="568"/>
      <c r="D226" s="571"/>
      <c r="E226" s="571"/>
      <c r="F226" s="571"/>
      <c r="G226" s="571"/>
      <c r="H226" s="591"/>
      <c r="I226" s="591"/>
      <c r="J226" s="591"/>
      <c r="K226" s="571"/>
      <c r="L226" s="591"/>
      <c r="M226" s="571"/>
      <c r="N226" s="591"/>
      <c r="O226" s="591"/>
      <c r="P226" s="372" t="s">
        <v>12</v>
      </c>
      <c r="Q226" s="267">
        <v>54.7</v>
      </c>
      <c r="R226" s="112" t="s">
        <v>8</v>
      </c>
      <c r="S226" s="422"/>
      <c r="T226" s="221"/>
      <c r="U226" s="221"/>
      <c r="V226" s="221"/>
      <c r="W226" s="274"/>
      <c r="X226" s="221"/>
      <c r="Y226" s="274"/>
      <c r="Z226" s="221"/>
      <c r="AA226" s="221"/>
      <c r="AB226" s="221"/>
      <c r="AC226" s="274"/>
      <c r="AD226" s="221"/>
      <c r="AE226" s="274"/>
      <c r="AF226" s="221"/>
      <c r="AG226" s="221"/>
      <c r="AH226" s="221"/>
      <c r="AI226" s="274"/>
      <c r="AJ226" s="221"/>
      <c r="AK226" s="274"/>
      <c r="AL226" s="221"/>
      <c r="AM226" s="221"/>
      <c r="AN226" s="221"/>
      <c r="AO226" s="274"/>
      <c r="AP226" s="221"/>
      <c r="AQ226" s="274"/>
      <c r="AR226" s="221"/>
    </row>
    <row r="227" spans="1:86" ht="15" customHeight="1">
      <c r="A227" s="397"/>
      <c r="B227" s="403"/>
      <c r="C227" s="568"/>
      <c r="D227" s="571"/>
      <c r="E227" s="571"/>
      <c r="F227" s="571"/>
      <c r="G227" s="571"/>
      <c r="H227" s="591"/>
      <c r="I227" s="591"/>
      <c r="J227" s="591"/>
      <c r="K227" s="571"/>
      <c r="L227" s="591"/>
      <c r="M227" s="571"/>
      <c r="N227" s="591"/>
      <c r="O227" s="591"/>
      <c r="P227" s="374"/>
      <c r="Q227" s="267">
        <v>0.4</v>
      </c>
      <c r="R227" s="170" t="s">
        <v>5</v>
      </c>
      <c r="S227" s="422"/>
      <c r="T227" s="221"/>
      <c r="U227" s="221"/>
      <c r="V227" s="221"/>
      <c r="W227" s="274"/>
      <c r="X227" s="221"/>
      <c r="Y227" s="274"/>
      <c r="Z227" s="221"/>
      <c r="AA227" s="221"/>
      <c r="AB227" s="221"/>
      <c r="AC227" s="274"/>
      <c r="AD227" s="221"/>
      <c r="AE227" s="274"/>
      <c r="AF227" s="221"/>
      <c r="AG227" s="221"/>
      <c r="AH227" s="221"/>
      <c r="AI227" s="274"/>
      <c r="AJ227" s="221"/>
      <c r="AK227" s="274"/>
      <c r="AL227" s="221"/>
      <c r="AM227" s="221"/>
      <c r="AN227" s="221"/>
      <c r="AO227" s="274"/>
      <c r="AP227" s="221"/>
      <c r="AQ227" s="274"/>
      <c r="AR227" s="221"/>
    </row>
    <row r="228" spans="1:86">
      <c r="A228" s="398"/>
      <c r="B228" s="404"/>
      <c r="C228" s="569"/>
      <c r="D228" s="572"/>
      <c r="E228" s="572"/>
      <c r="F228" s="572"/>
      <c r="G228" s="572"/>
      <c r="H228" s="592"/>
      <c r="I228" s="592"/>
      <c r="J228" s="592"/>
      <c r="K228" s="572"/>
      <c r="L228" s="592"/>
      <c r="M228" s="572"/>
      <c r="N228" s="592"/>
      <c r="O228" s="592"/>
      <c r="P228" s="113" t="s">
        <v>105</v>
      </c>
      <c r="Q228" s="243">
        <f>Q225</f>
        <v>2560</v>
      </c>
      <c r="R228" s="112" t="s">
        <v>8</v>
      </c>
      <c r="S228" s="423"/>
      <c r="T228" s="219"/>
      <c r="U228" s="219"/>
      <c r="V228" s="219"/>
      <c r="W228" s="275"/>
      <c r="X228" s="219"/>
      <c r="Y228" s="275"/>
      <c r="Z228" s="219"/>
      <c r="AA228" s="219"/>
      <c r="AB228" s="219"/>
      <c r="AC228" s="275"/>
      <c r="AD228" s="219"/>
      <c r="AE228" s="275"/>
      <c r="AF228" s="219"/>
      <c r="AG228" s="219"/>
      <c r="AH228" s="219"/>
      <c r="AI228" s="275"/>
      <c r="AJ228" s="219"/>
      <c r="AK228" s="275"/>
      <c r="AL228" s="219"/>
      <c r="AM228" s="219"/>
      <c r="AN228" s="219"/>
      <c r="AO228" s="275"/>
      <c r="AP228" s="219"/>
      <c r="AQ228" s="275"/>
      <c r="AR228" s="219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t="15" customHeight="1">
      <c r="A229" s="519">
        <v>48</v>
      </c>
      <c r="B229" s="372" t="s">
        <v>274</v>
      </c>
      <c r="C229" s="498" t="s">
        <v>275</v>
      </c>
      <c r="D229" s="501">
        <v>0.4</v>
      </c>
      <c r="E229" s="501">
        <v>3200</v>
      </c>
      <c r="F229" s="501">
        <v>0.4</v>
      </c>
      <c r="G229" s="501">
        <v>3200</v>
      </c>
      <c r="H229" s="440"/>
      <c r="I229" s="440"/>
      <c r="J229" s="440"/>
      <c r="K229" s="501"/>
      <c r="L229" s="440"/>
      <c r="M229" s="501"/>
      <c r="N229" s="372"/>
      <c r="O229" s="372"/>
      <c r="P229" s="372"/>
      <c r="Q229" s="516"/>
      <c r="R229" s="372"/>
      <c r="S229" s="516"/>
      <c r="T229" s="372" t="s">
        <v>1760</v>
      </c>
      <c r="U229" s="372" t="s">
        <v>1700</v>
      </c>
      <c r="V229" s="372" t="s">
        <v>11</v>
      </c>
      <c r="W229" s="267">
        <v>0.25</v>
      </c>
      <c r="X229" s="170" t="s">
        <v>5</v>
      </c>
      <c r="Y229" s="421">
        <v>3365.2824999999998</v>
      </c>
      <c r="Z229" s="418"/>
      <c r="AA229" s="418"/>
      <c r="AB229" s="418"/>
      <c r="AC229" s="421"/>
      <c r="AD229" s="418"/>
      <c r="AE229" s="421"/>
      <c r="AF229" s="418"/>
      <c r="AG229" s="418"/>
      <c r="AH229" s="418"/>
      <c r="AI229" s="421"/>
      <c r="AJ229" s="418"/>
      <c r="AK229" s="421"/>
      <c r="AL229" s="418"/>
      <c r="AM229" s="418"/>
      <c r="AN229" s="418"/>
      <c r="AO229" s="421"/>
      <c r="AP229" s="418"/>
      <c r="AQ229" s="421"/>
      <c r="AR229" s="418"/>
    </row>
    <row r="230" spans="1:86">
      <c r="A230" s="520"/>
      <c r="B230" s="373"/>
      <c r="C230" s="499"/>
      <c r="D230" s="502"/>
      <c r="E230" s="502"/>
      <c r="F230" s="502"/>
      <c r="G230" s="502"/>
      <c r="H230" s="441"/>
      <c r="I230" s="441"/>
      <c r="J230" s="441"/>
      <c r="K230" s="502"/>
      <c r="L230" s="441"/>
      <c r="M230" s="502"/>
      <c r="N230" s="373"/>
      <c r="O230" s="373"/>
      <c r="P230" s="373"/>
      <c r="Q230" s="517"/>
      <c r="R230" s="373"/>
      <c r="S230" s="517"/>
      <c r="T230" s="373"/>
      <c r="U230" s="373"/>
      <c r="V230" s="374"/>
      <c r="W230" s="268">
        <v>2000</v>
      </c>
      <c r="X230" s="224" t="s">
        <v>8</v>
      </c>
      <c r="Y230" s="422"/>
      <c r="Z230" s="419"/>
      <c r="AA230" s="419"/>
      <c r="AB230" s="419"/>
      <c r="AC230" s="422"/>
      <c r="AD230" s="419"/>
      <c r="AE230" s="422"/>
      <c r="AF230" s="419"/>
      <c r="AG230" s="419"/>
      <c r="AH230" s="419"/>
      <c r="AI230" s="422"/>
      <c r="AJ230" s="419"/>
      <c r="AK230" s="422"/>
      <c r="AL230" s="419"/>
      <c r="AM230" s="419"/>
      <c r="AN230" s="419"/>
      <c r="AO230" s="422"/>
      <c r="AP230" s="419"/>
      <c r="AQ230" s="422"/>
      <c r="AR230" s="419"/>
    </row>
    <row r="231" spans="1:86">
      <c r="A231" s="520"/>
      <c r="B231" s="373"/>
      <c r="C231" s="499"/>
      <c r="D231" s="502"/>
      <c r="E231" s="502"/>
      <c r="F231" s="502"/>
      <c r="G231" s="502"/>
      <c r="H231" s="441"/>
      <c r="I231" s="441"/>
      <c r="J231" s="441"/>
      <c r="K231" s="502"/>
      <c r="L231" s="441"/>
      <c r="M231" s="502"/>
      <c r="N231" s="373"/>
      <c r="O231" s="373"/>
      <c r="P231" s="373"/>
      <c r="Q231" s="517"/>
      <c r="R231" s="373"/>
      <c r="S231" s="517"/>
      <c r="T231" s="373"/>
      <c r="U231" s="373"/>
      <c r="V231" s="372" t="s">
        <v>12</v>
      </c>
      <c r="W231" s="268">
        <v>60.5</v>
      </c>
      <c r="X231" s="224" t="s">
        <v>8</v>
      </c>
      <c r="Y231" s="422"/>
      <c r="Z231" s="419"/>
      <c r="AA231" s="419"/>
      <c r="AB231" s="419"/>
      <c r="AC231" s="422"/>
      <c r="AD231" s="419"/>
      <c r="AE231" s="422"/>
      <c r="AF231" s="419"/>
      <c r="AG231" s="419"/>
      <c r="AH231" s="419"/>
      <c r="AI231" s="422"/>
      <c r="AJ231" s="419"/>
      <c r="AK231" s="422"/>
      <c r="AL231" s="419"/>
      <c r="AM231" s="419"/>
      <c r="AN231" s="419"/>
      <c r="AO231" s="422"/>
      <c r="AP231" s="419"/>
      <c r="AQ231" s="422"/>
      <c r="AR231" s="419"/>
    </row>
    <row r="232" spans="1:86">
      <c r="A232" s="520"/>
      <c r="B232" s="373"/>
      <c r="C232" s="499"/>
      <c r="D232" s="502"/>
      <c r="E232" s="502"/>
      <c r="F232" s="502"/>
      <c r="G232" s="502"/>
      <c r="H232" s="441"/>
      <c r="I232" s="441"/>
      <c r="J232" s="441"/>
      <c r="K232" s="502"/>
      <c r="L232" s="441"/>
      <c r="M232" s="502"/>
      <c r="N232" s="373"/>
      <c r="O232" s="373"/>
      <c r="P232" s="373"/>
      <c r="Q232" s="517"/>
      <c r="R232" s="373"/>
      <c r="S232" s="517"/>
      <c r="T232" s="373"/>
      <c r="U232" s="373"/>
      <c r="V232" s="374"/>
      <c r="W232" s="268">
        <v>0.25</v>
      </c>
      <c r="X232" s="170" t="s">
        <v>5</v>
      </c>
      <c r="Y232" s="422"/>
      <c r="Z232" s="419"/>
      <c r="AA232" s="419"/>
      <c r="AB232" s="419"/>
      <c r="AC232" s="422"/>
      <c r="AD232" s="419"/>
      <c r="AE232" s="422"/>
      <c r="AF232" s="419"/>
      <c r="AG232" s="419"/>
      <c r="AH232" s="419"/>
      <c r="AI232" s="422"/>
      <c r="AJ232" s="419"/>
      <c r="AK232" s="422"/>
      <c r="AL232" s="419"/>
      <c r="AM232" s="419"/>
      <c r="AN232" s="419"/>
      <c r="AO232" s="422"/>
      <c r="AP232" s="419"/>
      <c r="AQ232" s="422"/>
      <c r="AR232" s="419"/>
    </row>
    <row r="233" spans="1:86">
      <c r="A233" s="521"/>
      <c r="B233" s="374"/>
      <c r="C233" s="500"/>
      <c r="D233" s="503"/>
      <c r="E233" s="503"/>
      <c r="F233" s="503"/>
      <c r="G233" s="503"/>
      <c r="H233" s="442"/>
      <c r="I233" s="442"/>
      <c r="J233" s="442"/>
      <c r="K233" s="503"/>
      <c r="L233" s="442"/>
      <c r="M233" s="503"/>
      <c r="N233" s="374"/>
      <c r="O233" s="374"/>
      <c r="P233" s="374"/>
      <c r="Q233" s="518"/>
      <c r="R233" s="374"/>
      <c r="S233" s="518"/>
      <c r="T233" s="374"/>
      <c r="U233" s="374"/>
      <c r="V233" s="113" t="s">
        <v>105</v>
      </c>
      <c r="W233" s="243">
        <f>W230</f>
        <v>2000</v>
      </c>
      <c r="X233" s="112" t="s">
        <v>8</v>
      </c>
      <c r="Y233" s="423"/>
      <c r="Z233" s="420"/>
      <c r="AA233" s="420"/>
      <c r="AB233" s="420"/>
      <c r="AC233" s="423"/>
      <c r="AD233" s="420"/>
      <c r="AE233" s="423"/>
      <c r="AF233" s="420"/>
      <c r="AG233" s="420"/>
      <c r="AH233" s="420"/>
      <c r="AI233" s="423"/>
      <c r="AJ233" s="420"/>
      <c r="AK233" s="423"/>
      <c r="AL233" s="420"/>
      <c r="AM233" s="420"/>
      <c r="AN233" s="420"/>
      <c r="AO233" s="423"/>
      <c r="AP233" s="420"/>
      <c r="AQ233" s="423"/>
      <c r="AR233" s="420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t="25.5" customHeight="1">
      <c r="A234" s="573">
        <v>49</v>
      </c>
      <c r="B234" s="505">
        <v>335743</v>
      </c>
      <c r="C234" s="487" t="s">
        <v>276</v>
      </c>
      <c r="D234" s="411">
        <v>0.2</v>
      </c>
      <c r="E234" s="411">
        <v>800</v>
      </c>
      <c r="F234" s="411">
        <v>0.2</v>
      </c>
      <c r="G234" s="411">
        <v>800</v>
      </c>
      <c r="H234" s="522"/>
      <c r="I234" s="522"/>
      <c r="J234" s="522"/>
      <c r="K234" s="411"/>
      <c r="L234" s="522"/>
      <c r="M234" s="411"/>
      <c r="N234" s="443"/>
      <c r="O234" s="443"/>
      <c r="P234" s="443"/>
      <c r="Q234" s="448"/>
      <c r="R234" s="443"/>
      <c r="S234" s="448"/>
      <c r="T234" s="443" t="s">
        <v>1761</v>
      </c>
      <c r="U234" s="443" t="s">
        <v>1762</v>
      </c>
      <c r="V234" s="372" t="s">
        <v>11</v>
      </c>
      <c r="W234" s="267">
        <v>0.12</v>
      </c>
      <c r="X234" s="170" t="s">
        <v>5</v>
      </c>
      <c r="Y234" s="421">
        <v>1615.3356000000001</v>
      </c>
      <c r="Z234" s="418"/>
      <c r="AA234" s="418"/>
      <c r="AB234" s="418"/>
      <c r="AC234" s="421"/>
      <c r="AD234" s="418"/>
      <c r="AE234" s="421"/>
      <c r="AF234" s="418"/>
      <c r="AG234" s="418"/>
      <c r="AH234" s="418"/>
      <c r="AI234" s="421"/>
      <c r="AJ234" s="418"/>
      <c r="AK234" s="421"/>
      <c r="AL234" s="418"/>
      <c r="AM234" s="418"/>
      <c r="AN234" s="418"/>
      <c r="AO234" s="421"/>
      <c r="AP234" s="418"/>
      <c r="AQ234" s="421"/>
      <c r="AR234" s="418"/>
    </row>
    <row r="235" spans="1:86" ht="25.5" customHeight="1">
      <c r="A235" s="574"/>
      <c r="B235" s="506"/>
      <c r="C235" s="508"/>
      <c r="D235" s="412"/>
      <c r="E235" s="412"/>
      <c r="F235" s="412"/>
      <c r="G235" s="412"/>
      <c r="H235" s="523"/>
      <c r="I235" s="523"/>
      <c r="J235" s="523"/>
      <c r="K235" s="412"/>
      <c r="L235" s="523"/>
      <c r="M235" s="412"/>
      <c r="N235" s="444"/>
      <c r="O235" s="444"/>
      <c r="P235" s="444"/>
      <c r="Q235" s="483"/>
      <c r="R235" s="444"/>
      <c r="S235" s="483"/>
      <c r="T235" s="444"/>
      <c r="U235" s="444"/>
      <c r="V235" s="374"/>
      <c r="W235" s="267">
        <v>480</v>
      </c>
      <c r="X235" s="170" t="s">
        <v>8</v>
      </c>
      <c r="Y235" s="422"/>
      <c r="Z235" s="419"/>
      <c r="AA235" s="419"/>
      <c r="AB235" s="419"/>
      <c r="AC235" s="422"/>
      <c r="AD235" s="419"/>
      <c r="AE235" s="422"/>
      <c r="AF235" s="419"/>
      <c r="AG235" s="419"/>
      <c r="AH235" s="419"/>
      <c r="AI235" s="422"/>
      <c r="AJ235" s="419"/>
      <c r="AK235" s="422"/>
      <c r="AL235" s="419"/>
      <c r="AM235" s="419"/>
      <c r="AN235" s="419"/>
      <c r="AO235" s="422"/>
      <c r="AP235" s="419"/>
      <c r="AQ235" s="422"/>
      <c r="AR235" s="419"/>
    </row>
    <row r="236" spans="1:86">
      <c r="A236" s="593"/>
      <c r="B236" s="507"/>
      <c r="C236" s="488"/>
      <c r="D236" s="515"/>
      <c r="E236" s="515"/>
      <c r="F236" s="515"/>
      <c r="G236" s="515"/>
      <c r="H236" s="524"/>
      <c r="I236" s="524"/>
      <c r="J236" s="524"/>
      <c r="K236" s="515"/>
      <c r="L236" s="524"/>
      <c r="M236" s="515"/>
      <c r="N236" s="445"/>
      <c r="O236" s="445"/>
      <c r="P236" s="445"/>
      <c r="Q236" s="449"/>
      <c r="R236" s="445"/>
      <c r="S236" s="449"/>
      <c r="T236" s="445"/>
      <c r="U236" s="445"/>
      <c r="V236" s="113" t="s">
        <v>105</v>
      </c>
      <c r="W236" s="243">
        <f>W235</f>
        <v>480</v>
      </c>
      <c r="X236" s="112" t="s">
        <v>8</v>
      </c>
      <c r="Y236" s="423"/>
      <c r="Z236" s="420"/>
      <c r="AA236" s="420"/>
      <c r="AB236" s="420"/>
      <c r="AC236" s="423"/>
      <c r="AD236" s="420"/>
      <c r="AE236" s="423"/>
      <c r="AF236" s="420"/>
      <c r="AG236" s="420"/>
      <c r="AH236" s="420"/>
      <c r="AI236" s="423"/>
      <c r="AJ236" s="420"/>
      <c r="AK236" s="423"/>
      <c r="AL236" s="420"/>
      <c r="AM236" s="420"/>
      <c r="AN236" s="420"/>
      <c r="AO236" s="423"/>
      <c r="AP236" s="420"/>
      <c r="AQ236" s="423"/>
      <c r="AR236" s="420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t="15" customHeight="1">
      <c r="A237" s="519">
        <v>50</v>
      </c>
      <c r="B237" s="440" t="s">
        <v>277</v>
      </c>
      <c r="C237" s="648" t="s">
        <v>278</v>
      </c>
      <c r="D237" s="390">
        <v>0.8</v>
      </c>
      <c r="E237" s="390">
        <v>9292</v>
      </c>
      <c r="F237" s="390">
        <v>0.8</v>
      </c>
      <c r="G237" s="390">
        <v>9292</v>
      </c>
      <c r="H237" s="405" t="s">
        <v>2299</v>
      </c>
      <c r="I237" s="405" t="s">
        <v>2300</v>
      </c>
      <c r="J237" s="405" t="s">
        <v>11</v>
      </c>
      <c r="K237" s="266">
        <v>0.84499999999999997</v>
      </c>
      <c r="L237" s="316" t="s">
        <v>5</v>
      </c>
      <c r="M237" s="399">
        <v>8704.0830000000005</v>
      </c>
      <c r="N237" s="416"/>
      <c r="O237" s="416"/>
      <c r="P237" s="416"/>
      <c r="Q237" s="476"/>
      <c r="R237" s="416"/>
      <c r="S237" s="476"/>
      <c r="T237" s="416"/>
      <c r="U237" s="416"/>
      <c r="V237" s="416"/>
      <c r="W237" s="476"/>
      <c r="X237" s="416"/>
      <c r="Y237" s="476"/>
      <c r="Z237" s="416"/>
      <c r="AA237" s="416"/>
      <c r="AB237" s="416"/>
      <c r="AC237" s="476"/>
      <c r="AD237" s="416"/>
      <c r="AE237" s="476"/>
      <c r="AF237" s="416"/>
      <c r="AG237" s="416"/>
      <c r="AH237" s="416"/>
      <c r="AI237" s="476"/>
      <c r="AJ237" s="416"/>
      <c r="AK237" s="476"/>
      <c r="AL237" s="416"/>
      <c r="AM237" s="416"/>
      <c r="AN237" s="416"/>
      <c r="AO237" s="476"/>
      <c r="AP237" s="416"/>
      <c r="AQ237" s="476"/>
      <c r="AR237" s="416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>
      <c r="A238" s="520"/>
      <c r="B238" s="441"/>
      <c r="C238" s="649"/>
      <c r="D238" s="391"/>
      <c r="E238" s="391"/>
      <c r="F238" s="391"/>
      <c r="G238" s="391"/>
      <c r="H238" s="406"/>
      <c r="I238" s="406"/>
      <c r="J238" s="407"/>
      <c r="K238" s="326">
        <v>9292</v>
      </c>
      <c r="L238" s="882" t="s">
        <v>8</v>
      </c>
      <c r="M238" s="400"/>
      <c r="N238" s="475"/>
      <c r="O238" s="475"/>
      <c r="P238" s="475"/>
      <c r="Q238" s="477"/>
      <c r="R238" s="475"/>
      <c r="S238" s="477"/>
      <c r="T238" s="475"/>
      <c r="U238" s="475"/>
      <c r="V238" s="475"/>
      <c r="W238" s="477"/>
      <c r="X238" s="475"/>
      <c r="Y238" s="477"/>
      <c r="Z238" s="475"/>
      <c r="AA238" s="475"/>
      <c r="AB238" s="475"/>
      <c r="AC238" s="477"/>
      <c r="AD238" s="475"/>
      <c r="AE238" s="477"/>
      <c r="AF238" s="475"/>
      <c r="AG238" s="475"/>
      <c r="AH238" s="475"/>
      <c r="AI238" s="477"/>
      <c r="AJ238" s="475"/>
      <c r="AK238" s="477"/>
      <c r="AL238" s="475"/>
      <c r="AM238" s="475"/>
      <c r="AN238" s="475"/>
      <c r="AO238" s="477"/>
      <c r="AP238" s="475"/>
      <c r="AQ238" s="477"/>
      <c r="AR238" s="475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>
      <c r="A239" s="520"/>
      <c r="B239" s="441"/>
      <c r="C239" s="649"/>
      <c r="D239" s="391"/>
      <c r="E239" s="391"/>
      <c r="F239" s="391"/>
      <c r="G239" s="391"/>
      <c r="H239" s="406"/>
      <c r="I239" s="406"/>
      <c r="J239" s="405" t="s">
        <v>12</v>
      </c>
      <c r="K239" s="326">
        <v>308.76</v>
      </c>
      <c r="L239" s="882" t="s">
        <v>8</v>
      </c>
      <c r="M239" s="400"/>
      <c r="N239" s="475"/>
      <c r="O239" s="475"/>
      <c r="P239" s="475"/>
      <c r="Q239" s="477"/>
      <c r="R239" s="475"/>
      <c r="S239" s="477"/>
      <c r="T239" s="475"/>
      <c r="U239" s="475"/>
      <c r="V239" s="475"/>
      <c r="W239" s="477"/>
      <c r="X239" s="475"/>
      <c r="Y239" s="477"/>
      <c r="Z239" s="475"/>
      <c r="AA239" s="475"/>
      <c r="AB239" s="475"/>
      <c r="AC239" s="477"/>
      <c r="AD239" s="475"/>
      <c r="AE239" s="477"/>
      <c r="AF239" s="475"/>
      <c r="AG239" s="475"/>
      <c r="AH239" s="475"/>
      <c r="AI239" s="477"/>
      <c r="AJ239" s="475"/>
      <c r="AK239" s="477"/>
      <c r="AL239" s="475"/>
      <c r="AM239" s="475"/>
      <c r="AN239" s="475"/>
      <c r="AO239" s="477"/>
      <c r="AP239" s="475"/>
      <c r="AQ239" s="477"/>
      <c r="AR239" s="475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>
      <c r="A240" s="520"/>
      <c r="B240" s="441"/>
      <c r="C240" s="649"/>
      <c r="D240" s="391"/>
      <c r="E240" s="391"/>
      <c r="F240" s="391"/>
      <c r="G240" s="391"/>
      <c r="H240" s="406"/>
      <c r="I240" s="406"/>
      <c r="J240" s="407"/>
      <c r="K240" s="266">
        <v>0.84499999999999997</v>
      </c>
      <c r="L240" s="316" t="s">
        <v>5</v>
      </c>
      <c r="M240" s="400"/>
      <c r="N240" s="475"/>
      <c r="O240" s="475"/>
      <c r="P240" s="475"/>
      <c r="Q240" s="477"/>
      <c r="R240" s="475"/>
      <c r="S240" s="477"/>
      <c r="T240" s="475"/>
      <c r="U240" s="475"/>
      <c r="V240" s="475"/>
      <c r="W240" s="477"/>
      <c r="X240" s="475"/>
      <c r="Y240" s="477"/>
      <c r="Z240" s="475"/>
      <c r="AA240" s="475"/>
      <c r="AB240" s="475"/>
      <c r="AC240" s="477"/>
      <c r="AD240" s="475"/>
      <c r="AE240" s="477"/>
      <c r="AF240" s="475"/>
      <c r="AG240" s="475"/>
      <c r="AH240" s="475"/>
      <c r="AI240" s="477"/>
      <c r="AJ240" s="475"/>
      <c r="AK240" s="477"/>
      <c r="AL240" s="475"/>
      <c r="AM240" s="475"/>
      <c r="AN240" s="475"/>
      <c r="AO240" s="477"/>
      <c r="AP240" s="475"/>
      <c r="AQ240" s="477"/>
      <c r="AR240" s="475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t="30">
      <c r="A241" s="520"/>
      <c r="B241" s="441"/>
      <c r="C241" s="649"/>
      <c r="D241" s="391"/>
      <c r="E241" s="391"/>
      <c r="F241" s="391"/>
      <c r="G241" s="391"/>
      <c r="H241" s="406"/>
      <c r="I241" s="406"/>
      <c r="J241" s="315" t="s">
        <v>44</v>
      </c>
      <c r="K241" s="266">
        <v>5</v>
      </c>
      <c r="L241" s="316" t="s">
        <v>14</v>
      </c>
      <c r="M241" s="400"/>
      <c r="N241" s="475"/>
      <c r="O241" s="475"/>
      <c r="P241" s="475"/>
      <c r="Q241" s="477"/>
      <c r="R241" s="475"/>
      <c r="S241" s="477"/>
      <c r="T241" s="475"/>
      <c r="U241" s="475"/>
      <c r="V241" s="475"/>
      <c r="W241" s="477"/>
      <c r="X241" s="475"/>
      <c r="Y241" s="477"/>
      <c r="Z241" s="475"/>
      <c r="AA241" s="475"/>
      <c r="AB241" s="475"/>
      <c r="AC241" s="477"/>
      <c r="AD241" s="475"/>
      <c r="AE241" s="477"/>
      <c r="AF241" s="475"/>
      <c r="AG241" s="475"/>
      <c r="AH241" s="475"/>
      <c r="AI241" s="477"/>
      <c r="AJ241" s="475"/>
      <c r="AK241" s="477"/>
      <c r="AL241" s="475"/>
      <c r="AM241" s="475"/>
      <c r="AN241" s="475"/>
      <c r="AO241" s="477"/>
      <c r="AP241" s="475"/>
      <c r="AQ241" s="477"/>
      <c r="AR241" s="475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t="21.75" customHeight="1">
      <c r="A242" s="521"/>
      <c r="B242" s="442"/>
      <c r="C242" s="650"/>
      <c r="D242" s="392"/>
      <c r="E242" s="392"/>
      <c r="F242" s="392"/>
      <c r="G242" s="392"/>
      <c r="H242" s="407"/>
      <c r="I242" s="407"/>
      <c r="J242" s="304" t="s">
        <v>105</v>
      </c>
      <c r="K242" s="266">
        <f>K238</f>
        <v>9292</v>
      </c>
      <c r="L242" s="316" t="s">
        <v>8</v>
      </c>
      <c r="M242" s="401"/>
      <c r="N242" s="417"/>
      <c r="O242" s="417"/>
      <c r="P242" s="417"/>
      <c r="Q242" s="478"/>
      <c r="R242" s="417"/>
      <c r="S242" s="478"/>
      <c r="T242" s="417"/>
      <c r="U242" s="417"/>
      <c r="V242" s="417"/>
      <c r="W242" s="478"/>
      <c r="X242" s="417"/>
      <c r="Y242" s="478"/>
      <c r="Z242" s="417"/>
      <c r="AA242" s="417"/>
      <c r="AB242" s="417"/>
      <c r="AC242" s="478"/>
      <c r="AD242" s="417"/>
      <c r="AE242" s="478"/>
      <c r="AF242" s="417"/>
      <c r="AG242" s="417"/>
      <c r="AH242" s="417"/>
      <c r="AI242" s="478"/>
      <c r="AJ242" s="417"/>
      <c r="AK242" s="478"/>
      <c r="AL242" s="417"/>
      <c r="AM242" s="417"/>
      <c r="AN242" s="417"/>
      <c r="AO242" s="478"/>
      <c r="AP242" s="417"/>
      <c r="AQ242" s="478"/>
      <c r="AR242" s="417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t="15" customHeight="1">
      <c r="A243" s="519">
        <v>51</v>
      </c>
      <c r="B243" s="440" t="s">
        <v>279</v>
      </c>
      <c r="C243" s="498" t="s">
        <v>280</v>
      </c>
      <c r="D243" s="501">
        <v>0.4</v>
      </c>
      <c r="E243" s="501">
        <v>4800</v>
      </c>
      <c r="F243" s="501">
        <v>0.4</v>
      </c>
      <c r="G243" s="501">
        <v>4800</v>
      </c>
      <c r="H243" s="440"/>
      <c r="I243" s="440"/>
      <c r="J243" s="440"/>
      <c r="K243" s="501"/>
      <c r="L243" s="440"/>
      <c r="M243" s="501"/>
      <c r="N243" s="372"/>
      <c r="O243" s="372"/>
      <c r="P243" s="372"/>
      <c r="Q243" s="516"/>
      <c r="R243" s="372"/>
      <c r="S243" s="516"/>
      <c r="T243" s="372"/>
      <c r="U243" s="372"/>
      <c r="V243" s="372" t="s">
        <v>11</v>
      </c>
      <c r="W243" s="267">
        <v>0.3</v>
      </c>
      <c r="X243" s="170" t="s">
        <v>5</v>
      </c>
      <c r="Y243" s="421">
        <v>4038.3390000000004</v>
      </c>
      <c r="Z243" s="418"/>
      <c r="AA243" s="418"/>
      <c r="AB243" s="418"/>
      <c r="AC243" s="421"/>
      <c r="AD243" s="418"/>
      <c r="AE243" s="421"/>
      <c r="AF243" s="418"/>
      <c r="AG243" s="418"/>
      <c r="AH243" s="418"/>
      <c r="AI243" s="421"/>
      <c r="AJ243" s="418"/>
      <c r="AK243" s="421"/>
      <c r="AL243" s="418"/>
      <c r="AM243" s="418"/>
      <c r="AN243" s="418"/>
      <c r="AO243" s="421"/>
      <c r="AP243" s="418"/>
      <c r="AQ243" s="421"/>
      <c r="AR243" s="418"/>
    </row>
    <row r="244" spans="1:86">
      <c r="A244" s="520"/>
      <c r="B244" s="441"/>
      <c r="C244" s="499"/>
      <c r="D244" s="502"/>
      <c r="E244" s="502"/>
      <c r="F244" s="502"/>
      <c r="G244" s="502"/>
      <c r="H244" s="441"/>
      <c r="I244" s="441"/>
      <c r="J244" s="441"/>
      <c r="K244" s="502"/>
      <c r="L244" s="441"/>
      <c r="M244" s="502"/>
      <c r="N244" s="373"/>
      <c r="O244" s="373"/>
      <c r="P244" s="373"/>
      <c r="Q244" s="517"/>
      <c r="R244" s="373"/>
      <c r="S244" s="517"/>
      <c r="T244" s="373"/>
      <c r="U244" s="373"/>
      <c r="V244" s="374"/>
      <c r="W244" s="268">
        <v>3600</v>
      </c>
      <c r="X244" s="224" t="s">
        <v>8</v>
      </c>
      <c r="Y244" s="422"/>
      <c r="Z244" s="419"/>
      <c r="AA244" s="419"/>
      <c r="AB244" s="419"/>
      <c r="AC244" s="422"/>
      <c r="AD244" s="419"/>
      <c r="AE244" s="422"/>
      <c r="AF244" s="419"/>
      <c r="AG244" s="419"/>
      <c r="AH244" s="419"/>
      <c r="AI244" s="422"/>
      <c r="AJ244" s="419"/>
      <c r="AK244" s="422"/>
      <c r="AL244" s="419"/>
      <c r="AM244" s="419"/>
      <c r="AN244" s="419"/>
      <c r="AO244" s="422"/>
      <c r="AP244" s="419"/>
      <c r="AQ244" s="422"/>
      <c r="AR244" s="419"/>
    </row>
    <row r="245" spans="1:86">
      <c r="A245" s="520"/>
      <c r="B245" s="441"/>
      <c r="C245" s="499"/>
      <c r="D245" s="502"/>
      <c r="E245" s="502"/>
      <c r="F245" s="502"/>
      <c r="G245" s="502"/>
      <c r="H245" s="441"/>
      <c r="I245" s="441"/>
      <c r="J245" s="441"/>
      <c r="K245" s="502"/>
      <c r="L245" s="441"/>
      <c r="M245" s="502"/>
      <c r="N245" s="373"/>
      <c r="O245" s="373"/>
      <c r="P245" s="373"/>
      <c r="Q245" s="517"/>
      <c r="R245" s="373"/>
      <c r="S245" s="517"/>
      <c r="T245" s="373"/>
      <c r="U245" s="373"/>
      <c r="V245" s="372" t="s">
        <v>12</v>
      </c>
      <c r="W245" s="268">
        <v>61</v>
      </c>
      <c r="X245" s="224" t="s">
        <v>8</v>
      </c>
      <c r="Y245" s="422"/>
      <c r="Z245" s="419"/>
      <c r="AA245" s="419"/>
      <c r="AB245" s="419"/>
      <c r="AC245" s="422"/>
      <c r="AD245" s="419"/>
      <c r="AE245" s="422"/>
      <c r="AF245" s="419"/>
      <c r="AG245" s="419"/>
      <c r="AH245" s="419"/>
      <c r="AI245" s="422"/>
      <c r="AJ245" s="419"/>
      <c r="AK245" s="422"/>
      <c r="AL245" s="419"/>
      <c r="AM245" s="419"/>
      <c r="AN245" s="419"/>
      <c r="AO245" s="422"/>
      <c r="AP245" s="419"/>
      <c r="AQ245" s="422"/>
      <c r="AR245" s="419"/>
    </row>
    <row r="246" spans="1:86">
      <c r="A246" s="520"/>
      <c r="B246" s="441"/>
      <c r="C246" s="499"/>
      <c r="D246" s="502"/>
      <c r="E246" s="502"/>
      <c r="F246" s="502"/>
      <c r="G246" s="502"/>
      <c r="H246" s="441"/>
      <c r="I246" s="441"/>
      <c r="J246" s="441"/>
      <c r="K246" s="502"/>
      <c r="L246" s="441"/>
      <c r="M246" s="502"/>
      <c r="N246" s="373"/>
      <c r="O246" s="373"/>
      <c r="P246" s="373"/>
      <c r="Q246" s="517"/>
      <c r="R246" s="373"/>
      <c r="S246" s="517"/>
      <c r="T246" s="373"/>
      <c r="U246" s="373"/>
      <c r="V246" s="374"/>
      <c r="W246" s="268">
        <v>0.3</v>
      </c>
      <c r="X246" s="170" t="s">
        <v>5</v>
      </c>
      <c r="Y246" s="422"/>
      <c r="Z246" s="419"/>
      <c r="AA246" s="419"/>
      <c r="AB246" s="419"/>
      <c r="AC246" s="422"/>
      <c r="AD246" s="419"/>
      <c r="AE246" s="422"/>
      <c r="AF246" s="419"/>
      <c r="AG246" s="419"/>
      <c r="AH246" s="419"/>
      <c r="AI246" s="422"/>
      <c r="AJ246" s="419"/>
      <c r="AK246" s="422"/>
      <c r="AL246" s="419"/>
      <c r="AM246" s="419"/>
      <c r="AN246" s="419"/>
      <c r="AO246" s="422"/>
      <c r="AP246" s="419"/>
      <c r="AQ246" s="422"/>
      <c r="AR246" s="419"/>
    </row>
    <row r="247" spans="1:86">
      <c r="A247" s="521"/>
      <c r="B247" s="442"/>
      <c r="C247" s="500"/>
      <c r="D247" s="503"/>
      <c r="E247" s="503"/>
      <c r="F247" s="503"/>
      <c r="G247" s="503"/>
      <c r="H247" s="442"/>
      <c r="I247" s="442"/>
      <c r="J247" s="442"/>
      <c r="K247" s="503"/>
      <c r="L247" s="442"/>
      <c r="M247" s="503"/>
      <c r="N247" s="374"/>
      <c r="O247" s="374"/>
      <c r="P247" s="374"/>
      <c r="Q247" s="518"/>
      <c r="R247" s="374"/>
      <c r="S247" s="518"/>
      <c r="T247" s="374"/>
      <c r="U247" s="374"/>
      <c r="V247" s="113" t="s">
        <v>105</v>
      </c>
      <c r="W247" s="243">
        <f>W244</f>
        <v>3600</v>
      </c>
      <c r="X247" s="112" t="s">
        <v>8</v>
      </c>
      <c r="Y247" s="423"/>
      <c r="Z247" s="420"/>
      <c r="AA247" s="420"/>
      <c r="AB247" s="420"/>
      <c r="AC247" s="423"/>
      <c r="AD247" s="420"/>
      <c r="AE247" s="423"/>
      <c r="AF247" s="420"/>
      <c r="AG247" s="420"/>
      <c r="AH247" s="420"/>
      <c r="AI247" s="423"/>
      <c r="AJ247" s="420"/>
      <c r="AK247" s="423"/>
      <c r="AL247" s="420"/>
      <c r="AM247" s="420"/>
      <c r="AN247" s="420"/>
      <c r="AO247" s="423"/>
      <c r="AP247" s="420"/>
      <c r="AQ247" s="423"/>
      <c r="AR247" s="420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t="25.5" customHeight="1">
      <c r="A248" s="573">
        <v>52</v>
      </c>
      <c r="B248" s="505" t="s">
        <v>281</v>
      </c>
      <c r="C248" s="487" t="s">
        <v>282</v>
      </c>
      <c r="D248" s="411">
        <v>0.2</v>
      </c>
      <c r="E248" s="411">
        <v>900</v>
      </c>
      <c r="F248" s="411">
        <v>0.2</v>
      </c>
      <c r="G248" s="411">
        <v>900</v>
      </c>
      <c r="H248" s="522"/>
      <c r="I248" s="522"/>
      <c r="J248" s="522"/>
      <c r="K248" s="411"/>
      <c r="L248" s="522"/>
      <c r="M248" s="411"/>
      <c r="N248" s="443"/>
      <c r="O248" s="443"/>
      <c r="P248" s="443"/>
      <c r="Q248" s="448"/>
      <c r="R248" s="443"/>
      <c r="S248" s="448"/>
      <c r="T248" s="443" t="s">
        <v>1763</v>
      </c>
      <c r="U248" s="443" t="s">
        <v>1764</v>
      </c>
      <c r="V248" s="372" t="s">
        <v>11</v>
      </c>
      <c r="W248" s="267">
        <v>0.02</v>
      </c>
      <c r="X248" s="170" t="s">
        <v>5</v>
      </c>
      <c r="Y248" s="421">
        <v>269.22260000000023</v>
      </c>
      <c r="Z248" s="418"/>
      <c r="AA248" s="418"/>
      <c r="AB248" s="418"/>
      <c r="AC248" s="421"/>
      <c r="AD248" s="418"/>
      <c r="AE248" s="421"/>
      <c r="AF248" s="418"/>
      <c r="AG248" s="418"/>
      <c r="AH248" s="418"/>
      <c r="AI248" s="421"/>
      <c r="AJ248" s="418"/>
      <c r="AK248" s="421"/>
      <c r="AL248" s="418"/>
      <c r="AM248" s="418"/>
      <c r="AN248" s="418"/>
      <c r="AO248" s="421"/>
      <c r="AP248" s="418"/>
      <c r="AQ248" s="421"/>
      <c r="AR248" s="418"/>
    </row>
    <row r="249" spans="1:86" ht="25.5" customHeight="1">
      <c r="A249" s="574"/>
      <c r="B249" s="506"/>
      <c r="C249" s="508"/>
      <c r="D249" s="412"/>
      <c r="E249" s="412"/>
      <c r="F249" s="412"/>
      <c r="G249" s="412"/>
      <c r="H249" s="523"/>
      <c r="I249" s="523"/>
      <c r="J249" s="523"/>
      <c r="K249" s="412"/>
      <c r="L249" s="523"/>
      <c r="M249" s="412"/>
      <c r="N249" s="444"/>
      <c r="O249" s="444"/>
      <c r="P249" s="444"/>
      <c r="Q249" s="483"/>
      <c r="R249" s="444"/>
      <c r="S249" s="483"/>
      <c r="T249" s="444"/>
      <c r="U249" s="444"/>
      <c r="V249" s="374"/>
      <c r="W249" s="267">
        <v>90</v>
      </c>
      <c r="X249" s="170" t="s">
        <v>8</v>
      </c>
      <c r="Y249" s="422"/>
      <c r="Z249" s="419"/>
      <c r="AA249" s="419"/>
      <c r="AB249" s="419"/>
      <c r="AC249" s="422"/>
      <c r="AD249" s="419"/>
      <c r="AE249" s="422"/>
      <c r="AF249" s="419"/>
      <c r="AG249" s="419"/>
      <c r="AH249" s="419"/>
      <c r="AI249" s="422"/>
      <c r="AJ249" s="419"/>
      <c r="AK249" s="422"/>
      <c r="AL249" s="419"/>
      <c r="AM249" s="419"/>
      <c r="AN249" s="419"/>
      <c r="AO249" s="422"/>
      <c r="AP249" s="419"/>
      <c r="AQ249" s="422"/>
      <c r="AR249" s="419"/>
    </row>
    <row r="250" spans="1:86">
      <c r="A250" s="593"/>
      <c r="B250" s="507"/>
      <c r="C250" s="488"/>
      <c r="D250" s="515"/>
      <c r="E250" s="515"/>
      <c r="F250" s="515"/>
      <c r="G250" s="515"/>
      <c r="H250" s="524"/>
      <c r="I250" s="524"/>
      <c r="J250" s="524"/>
      <c r="K250" s="515"/>
      <c r="L250" s="524"/>
      <c r="M250" s="515"/>
      <c r="N250" s="445"/>
      <c r="O250" s="445"/>
      <c r="P250" s="445"/>
      <c r="Q250" s="449"/>
      <c r="R250" s="445"/>
      <c r="S250" s="449"/>
      <c r="T250" s="445"/>
      <c r="U250" s="445"/>
      <c r="V250" s="113" t="s">
        <v>105</v>
      </c>
      <c r="W250" s="243">
        <f>W249</f>
        <v>90</v>
      </c>
      <c r="X250" s="112" t="s">
        <v>8</v>
      </c>
      <c r="Y250" s="423"/>
      <c r="Z250" s="420"/>
      <c r="AA250" s="420"/>
      <c r="AB250" s="420"/>
      <c r="AC250" s="423"/>
      <c r="AD250" s="420"/>
      <c r="AE250" s="423"/>
      <c r="AF250" s="420"/>
      <c r="AG250" s="420"/>
      <c r="AH250" s="420"/>
      <c r="AI250" s="423"/>
      <c r="AJ250" s="420"/>
      <c r="AK250" s="423"/>
      <c r="AL250" s="420"/>
      <c r="AM250" s="420"/>
      <c r="AN250" s="420"/>
      <c r="AO250" s="423"/>
      <c r="AP250" s="420"/>
      <c r="AQ250" s="423"/>
      <c r="AR250" s="420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t="16.5" customHeight="1">
      <c r="A251" s="468">
        <v>53</v>
      </c>
      <c r="B251" s="440" t="s">
        <v>283</v>
      </c>
      <c r="C251" s="498" t="s">
        <v>284</v>
      </c>
      <c r="D251" s="501">
        <v>1.1000000000000001</v>
      </c>
      <c r="E251" s="501">
        <v>9991</v>
      </c>
      <c r="F251" s="501">
        <v>1.1000000000000001</v>
      </c>
      <c r="G251" s="501">
        <v>9991</v>
      </c>
      <c r="H251" s="440" t="s">
        <v>1765</v>
      </c>
      <c r="I251" s="440" t="s">
        <v>1766</v>
      </c>
      <c r="J251" s="440" t="s">
        <v>11</v>
      </c>
      <c r="K251" s="320">
        <v>1.0860000000000001</v>
      </c>
      <c r="L251" s="321" t="s">
        <v>5</v>
      </c>
      <c r="M251" s="387">
        <v>25243.871999999999</v>
      </c>
      <c r="N251" s="387"/>
      <c r="O251" s="387"/>
      <c r="P251" s="387"/>
      <c r="Q251" s="387"/>
      <c r="R251" s="387"/>
      <c r="S251" s="387"/>
      <c r="T251" s="387"/>
      <c r="U251" s="387"/>
      <c r="V251" s="387"/>
      <c r="W251" s="387"/>
      <c r="X251" s="387"/>
      <c r="Y251" s="387"/>
      <c r="Z251" s="387"/>
      <c r="AA251" s="387"/>
      <c r="AB251" s="387"/>
      <c r="AC251" s="387"/>
      <c r="AD251" s="387"/>
      <c r="AE251" s="387"/>
      <c r="AF251" s="387"/>
      <c r="AG251" s="387"/>
      <c r="AH251" s="387"/>
      <c r="AI251" s="387"/>
      <c r="AJ251" s="387"/>
      <c r="AK251" s="387"/>
      <c r="AL251" s="387"/>
      <c r="AM251" s="387"/>
      <c r="AN251" s="387"/>
      <c r="AO251" s="387"/>
      <c r="AP251" s="387"/>
      <c r="AQ251" s="387"/>
      <c r="AR251" s="387"/>
    </row>
    <row r="252" spans="1:86" ht="16.5" customHeight="1">
      <c r="A252" s="469"/>
      <c r="B252" s="441"/>
      <c r="C252" s="499"/>
      <c r="D252" s="502"/>
      <c r="E252" s="502"/>
      <c r="F252" s="502"/>
      <c r="G252" s="502"/>
      <c r="H252" s="441"/>
      <c r="I252" s="441"/>
      <c r="J252" s="442"/>
      <c r="K252" s="320">
        <v>9991</v>
      </c>
      <c r="L252" s="321" t="s">
        <v>8</v>
      </c>
      <c r="M252" s="388"/>
      <c r="N252" s="388"/>
      <c r="O252" s="388"/>
      <c r="P252" s="388"/>
      <c r="Q252" s="388"/>
      <c r="R252" s="388"/>
      <c r="S252" s="388"/>
      <c r="T252" s="388"/>
      <c r="U252" s="388"/>
      <c r="V252" s="388"/>
      <c r="W252" s="388"/>
      <c r="X252" s="388"/>
      <c r="Y252" s="388"/>
      <c r="Z252" s="388"/>
      <c r="AA252" s="388"/>
      <c r="AB252" s="388"/>
      <c r="AC252" s="388"/>
      <c r="AD252" s="388"/>
      <c r="AE252" s="388"/>
      <c r="AF252" s="388"/>
      <c r="AG252" s="388"/>
      <c r="AH252" s="388"/>
      <c r="AI252" s="388"/>
      <c r="AJ252" s="388"/>
      <c r="AK252" s="388"/>
      <c r="AL252" s="388"/>
      <c r="AM252" s="388"/>
      <c r="AN252" s="388"/>
      <c r="AO252" s="388"/>
      <c r="AP252" s="388"/>
      <c r="AQ252" s="388"/>
      <c r="AR252" s="388"/>
    </row>
    <row r="253" spans="1:86" ht="16.5" customHeight="1">
      <c r="A253" s="469"/>
      <c r="B253" s="441"/>
      <c r="C253" s="499"/>
      <c r="D253" s="502"/>
      <c r="E253" s="502"/>
      <c r="F253" s="502"/>
      <c r="G253" s="502"/>
      <c r="H253" s="441"/>
      <c r="I253" s="441"/>
      <c r="J253" s="440" t="s">
        <v>12</v>
      </c>
      <c r="K253" s="320">
        <v>374.45</v>
      </c>
      <c r="L253" s="321" t="s">
        <v>8</v>
      </c>
      <c r="M253" s="388"/>
      <c r="N253" s="388"/>
      <c r="O253" s="388"/>
      <c r="P253" s="388"/>
      <c r="Q253" s="388"/>
      <c r="R253" s="388"/>
      <c r="S253" s="388"/>
      <c r="T253" s="388"/>
      <c r="U253" s="388"/>
      <c r="V253" s="388"/>
      <c r="W253" s="388"/>
      <c r="X253" s="388"/>
      <c r="Y253" s="388"/>
      <c r="Z253" s="388"/>
      <c r="AA253" s="388"/>
      <c r="AB253" s="388"/>
      <c r="AC253" s="388"/>
      <c r="AD253" s="388"/>
      <c r="AE253" s="388"/>
      <c r="AF253" s="388"/>
      <c r="AG253" s="388"/>
      <c r="AH253" s="388"/>
      <c r="AI253" s="388"/>
      <c r="AJ253" s="388"/>
      <c r="AK253" s="388"/>
      <c r="AL253" s="388"/>
      <c r="AM253" s="388"/>
      <c r="AN253" s="388"/>
      <c r="AO253" s="388"/>
      <c r="AP253" s="388"/>
      <c r="AQ253" s="388"/>
      <c r="AR253" s="388"/>
    </row>
    <row r="254" spans="1:86" ht="16.5" customHeight="1">
      <c r="A254" s="469"/>
      <c r="B254" s="441"/>
      <c r="C254" s="499"/>
      <c r="D254" s="502"/>
      <c r="E254" s="502"/>
      <c r="F254" s="502"/>
      <c r="G254" s="502"/>
      <c r="H254" s="441"/>
      <c r="I254" s="441"/>
      <c r="J254" s="442"/>
      <c r="K254" s="320">
        <v>1.0860000000000001</v>
      </c>
      <c r="L254" s="321" t="s">
        <v>5</v>
      </c>
      <c r="M254" s="388"/>
      <c r="N254" s="388"/>
      <c r="O254" s="388"/>
      <c r="P254" s="388"/>
      <c r="Q254" s="388"/>
      <c r="R254" s="388"/>
      <c r="S254" s="388"/>
      <c r="T254" s="388"/>
      <c r="U254" s="388"/>
      <c r="V254" s="388"/>
      <c r="W254" s="388"/>
      <c r="X254" s="388"/>
      <c r="Y254" s="388"/>
      <c r="Z254" s="388"/>
      <c r="AA254" s="388"/>
      <c r="AB254" s="388"/>
      <c r="AC254" s="388"/>
      <c r="AD254" s="388"/>
      <c r="AE254" s="388"/>
      <c r="AF254" s="388"/>
      <c r="AG254" s="388"/>
      <c r="AH254" s="388"/>
      <c r="AI254" s="388"/>
      <c r="AJ254" s="388"/>
      <c r="AK254" s="388"/>
      <c r="AL254" s="388"/>
      <c r="AM254" s="388"/>
      <c r="AN254" s="388"/>
      <c r="AO254" s="388"/>
      <c r="AP254" s="388"/>
      <c r="AQ254" s="388"/>
      <c r="AR254" s="388"/>
    </row>
    <row r="255" spans="1:86">
      <c r="A255" s="469"/>
      <c r="B255" s="441"/>
      <c r="C255" s="499"/>
      <c r="D255" s="502"/>
      <c r="E255" s="502"/>
      <c r="F255" s="502"/>
      <c r="G255" s="502"/>
      <c r="H255" s="441"/>
      <c r="I255" s="441"/>
      <c r="J255" s="319" t="s">
        <v>17</v>
      </c>
      <c r="K255" s="320">
        <v>5800</v>
      </c>
      <c r="L255" s="321" t="s">
        <v>8</v>
      </c>
      <c r="M255" s="388"/>
      <c r="N255" s="388"/>
      <c r="O255" s="388"/>
      <c r="P255" s="388"/>
      <c r="Q255" s="388"/>
      <c r="R255" s="388"/>
      <c r="S255" s="388"/>
      <c r="T255" s="388"/>
      <c r="U255" s="388"/>
      <c r="V255" s="388"/>
      <c r="W255" s="388"/>
      <c r="X255" s="388"/>
      <c r="Y255" s="388"/>
      <c r="Z255" s="388"/>
      <c r="AA255" s="388"/>
      <c r="AB255" s="388"/>
      <c r="AC255" s="388"/>
      <c r="AD255" s="388"/>
      <c r="AE255" s="388"/>
      <c r="AF255" s="388"/>
      <c r="AG255" s="388"/>
      <c r="AH255" s="388"/>
      <c r="AI255" s="388"/>
      <c r="AJ255" s="388"/>
      <c r="AK255" s="388"/>
      <c r="AL255" s="388"/>
      <c r="AM255" s="388"/>
      <c r="AN255" s="388"/>
      <c r="AO255" s="388"/>
      <c r="AP255" s="388"/>
      <c r="AQ255" s="388"/>
      <c r="AR255" s="388"/>
    </row>
    <row r="256" spans="1:86" ht="30">
      <c r="A256" s="469"/>
      <c r="B256" s="441"/>
      <c r="C256" s="499"/>
      <c r="D256" s="502"/>
      <c r="E256" s="502"/>
      <c r="F256" s="502"/>
      <c r="G256" s="502"/>
      <c r="H256" s="441"/>
      <c r="I256" s="441"/>
      <c r="J256" s="318" t="s">
        <v>44</v>
      </c>
      <c r="K256" s="323">
        <v>23</v>
      </c>
      <c r="L256" s="322" t="s">
        <v>14</v>
      </c>
      <c r="M256" s="388"/>
      <c r="N256" s="388"/>
      <c r="O256" s="388"/>
      <c r="P256" s="388"/>
      <c r="Q256" s="388"/>
      <c r="R256" s="388"/>
      <c r="S256" s="388"/>
      <c r="T256" s="388"/>
      <c r="U256" s="388"/>
      <c r="V256" s="388"/>
      <c r="W256" s="388"/>
      <c r="X256" s="388"/>
      <c r="Y256" s="388"/>
      <c r="Z256" s="388"/>
      <c r="AA256" s="388"/>
      <c r="AB256" s="388"/>
      <c r="AC256" s="388"/>
      <c r="AD256" s="388"/>
      <c r="AE256" s="388"/>
      <c r="AF256" s="388"/>
      <c r="AG256" s="388"/>
      <c r="AH256" s="388"/>
      <c r="AI256" s="388"/>
      <c r="AJ256" s="388"/>
      <c r="AK256" s="388"/>
      <c r="AL256" s="388"/>
      <c r="AM256" s="388"/>
      <c r="AN256" s="388"/>
      <c r="AO256" s="388"/>
      <c r="AP256" s="388"/>
      <c r="AQ256" s="388"/>
      <c r="AR256" s="388"/>
    </row>
    <row r="257" spans="1:86">
      <c r="A257" s="470"/>
      <c r="B257" s="442"/>
      <c r="C257" s="500"/>
      <c r="D257" s="503"/>
      <c r="E257" s="503"/>
      <c r="F257" s="503"/>
      <c r="G257" s="503"/>
      <c r="H257" s="442"/>
      <c r="I257" s="442"/>
      <c r="J257" s="232" t="s">
        <v>105</v>
      </c>
      <c r="K257" s="320">
        <f>K252</f>
        <v>9991</v>
      </c>
      <c r="L257" s="321" t="s">
        <v>8</v>
      </c>
      <c r="M257" s="389"/>
      <c r="N257" s="389"/>
      <c r="O257" s="389"/>
      <c r="P257" s="389"/>
      <c r="Q257" s="389"/>
      <c r="R257" s="389"/>
      <c r="S257" s="389"/>
      <c r="T257" s="389"/>
      <c r="U257" s="389"/>
      <c r="V257" s="389"/>
      <c r="W257" s="389"/>
      <c r="X257" s="389"/>
      <c r="Y257" s="389"/>
      <c r="Z257" s="389"/>
      <c r="AA257" s="389"/>
      <c r="AB257" s="389"/>
      <c r="AC257" s="389"/>
      <c r="AD257" s="389"/>
      <c r="AE257" s="389"/>
      <c r="AF257" s="389"/>
      <c r="AG257" s="389"/>
      <c r="AH257" s="389"/>
      <c r="AI257" s="389"/>
      <c r="AJ257" s="389"/>
      <c r="AK257" s="389"/>
      <c r="AL257" s="389"/>
      <c r="AM257" s="389"/>
      <c r="AN257" s="389"/>
      <c r="AO257" s="389"/>
      <c r="AP257" s="389"/>
      <c r="AQ257" s="389"/>
      <c r="AR257" s="389"/>
    </row>
    <row r="258" spans="1:86" ht="15" customHeight="1">
      <c r="A258" s="519">
        <v>54</v>
      </c>
      <c r="B258" s="440" t="s">
        <v>285</v>
      </c>
      <c r="C258" s="498" t="s">
        <v>286</v>
      </c>
      <c r="D258" s="501">
        <v>1</v>
      </c>
      <c r="E258" s="501">
        <v>9000</v>
      </c>
      <c r="F258" s="501">
        <v>1</v>
      </c>
      <c r="G258" s="501">
        <v>9000</v>
      </c>
      <c r="H258" s="440"/>
      <c r="I258" s="440"/>
      <c r="J258" s="440"/>
      <c r="K258" s="501"/>
      <c r="L258" s="440"/>
      <c r="M258" s="501"/>
      <c r="N258" s="372"/>
      <c r="O258" s="372"/>
      <c r="P258" s="372"/>
      <c r="Q258" s="516"/>
      <c r="R258" s="372"/>
      <c r="S258" s="516"/>
      <c r="T258" s="372" t="s">
        <v>1767</v>
      </c>
      <c r="U258" s="372" t="s">
        <v>1698</v>
      </c>
      <c r="V258" s="372" t="s">
        <v>11</v>
      </c>
      <c r="W258" s="267">
        <v>0.3</v>
      </c>
      <c r="X258" s="170" t="s">
        <v>5</v>
      </c>
      <c r="Y258" s="421">
        <v>4038.3390000000004</v>
      </c>
      <c r="Z258" s="418"/>
      <c r="AA258" s="418"/>
      <c r="AB258" s="418"/>
      <c r="AC258" s="421"/>
      <c r="AD258" s="418"/>
      <c r="AE258" s="421"/>
      <c r="AF258" s="418"/>
      <c r="AG258" s="418"/>
      <c r="AH258" s="418"/>
      <c r="AI258" s="421"/>
      <c r="AJ258" s="418"/>
      <c r="AK258" s="421"/>
      <c r="AL258" s="418"/>
      <c r="AM258" s="418"/>
      <c r="AN258" s="418"/>
      <c r="AO258" s="421"/>
      <c r="AP258" s="418"/>
      <c r="AQ258" s="421"/>
      <c r="AR258" s="418"/>
    </row>
    <row r="259" spans="1:86">
      <c r="A259" s="520"/>
      <c r="B259" s="441"/>
      <c r="C259" s="499"/>
      <c r="D259" s="502"/>
      <c r="E259" s="502"/>
      <c r="F259" s="502"/>
      <c r="G259" s="502"/>
      <c r="H259" s="441"/>
      <c r="I259" s="441"/>
      <c r="J259" s="441"/>
      <c r="K259" s="502"/>
      <c r="L259" s="441"/>
      <c r="M259" s="502"/>
      <c r="N259" s="373"/>
      <c r="O259" s="373"/>
      <c r="P259" s="373"/>
      <c r="Q259" s="517"/>
      <c r="R259" s="373"/>
      <c r="S259" s="517"/>
      <c r="T259" s="373"/>
      <c r="U259" s="373"/>
      <c r="V259" s="374"/>
      <c r="W259" s="268">
        <v>2700</v>
      </c>
      <c r="X259" s="224" t="s">
        <v>8</v>
      </c>
      <c r="Y259" s="422"/>
      <c r="Z259" s="419"/>
      <c r="AA259" s="419"/>
      <c r="AB259" s="419"/>
      <c r="AC259" s="422"/>
      <c r="AD259" s="419"/>
      <c r="AE259" s="422"/>
      <c r="AF259" s="419"/>
      <c r="AG259" s="419"/>
      <c r="AH259" s="419"/>
      <c r="AI259" s="422"/>
      <c r="AJ259" s="419"/>
      <c r="AK259" s="422"/>
      <c r="AL259" s="419"/>
      <c r="AM259" s="419"/>
      <c r="AN259" s="419"/>
      <c r="AO259" s="422"/>
      <c r="AP259" s="419"/>
      <c r="AQ259" s="422"/>
      <c r="AR259" s="419"/>
    </row>
    <row r="260" spans="1:86">
      <c r="A260" s="520"/>
      <c r="B260" s="441"/>
      <c r="C260" s="499"/>
      <c r="D260" s="502"/>
      <c r="E260" s="502"/>
      <c r="F260" s="502"/>
      <c r="G260" s="502"/>
      <c r="H260" s="441"/>
      <c r="I260" s="441"/>
      <c r="J260" s="441"/>
      <c r="K260" s="502"/>
      <c r="L260" s="441"/>
      <c r="M260" s="502"/>
      <c r="N260" s="373"/>
      <c r="O260" s="373"/>
      <c r="P260" s="373"/>
      <c r="Q260" s="517"/>
      <c r="R260" s="373"/>
      <c r="S260" s="517"/>
      <c r="T260" s="373"/>
      <c r="U260" s="373"/>
      <c r="V260" s="372" t="s">
        <v>12</v>
      </c>
      <c r="W260" s="268">
        <v>84.3</v>
      </c>
      <c r="X260" s="224" t="s">
        <v>8</v>
      </c>
      <c r="Y260" s="422"/>
      <c r="Z260" s="419"/>
      <c r="AA260" s="419"/>
      <c r="AB260" s="419"/>
      <c r="AC260" s="422"/>
      <c r="AD260" s="419"/>
      <c r="AE260" s="422"/>
      <c r="AF260" s="419"/>
      <c r="AG260" s="419"/>
      <c r="AH260" s="419"/>
      <c r="AI260" s="422"/>
      <c r="AJ260" s="419"/>
      <c r="AK260" s="422"/>
      <c r="AL260" s="419"/>
      <c r="AM260" s="419"/>
      <c r="AN260" s="419"/>
      <c r="AO260" s="422"/>
      <c r="AP260" s="419"/>
      <c r="AQ260" s="422"/>
      <c r="AR260" s="419"/>
    </row>
    <row r="261" spans="1:86">
      <c r="A261" s="520"/>
      <c r="B261" s="441"/>
      <c r="C261" s="499"/>
      <c r="D261" s="502"/>
      <c r="E261" s="502"/>
      <c r="F261" s="502"/>
      <c r="G261" s="502"/>
      <c r="H261" s="441"/>
      <c r="I261" s="441"/>
      <c r="J261" s="441"/>
      <c r="K261" s="502"/>
      <c r="L261" s="441"/>
      <c r="M261" s="502"/>
      <c r="N261" s="373"/>
      <c r="O261" s="373"/>
      <c r="P261" s="373"/>
      <c r="Q261" s="517"/>
      <c r="R261" s="373"/>
      <c r="S261" s="517"/>
      <c r="T261" s="373"/>
      <c r="U261" s="373"/>
      <c r="V261" s="374"/>
      <c r="W261" s="268">
        <v>0.3</v>
      </c>
      <c r="X261" s="170" t="s">
        <v>5</v>
      </c>
      <c r="Y261" s="422"/>
      <c r="Z261" s="419"/>
      <c r="AA261" s="419"/>
      <c r="AB261" s="419"/>
      <c r="AC261" s="422"/>
      <c r="AD261" s="419"/>
      <c r="AE261" s="422"/>
      <c r="AF261" s="419"/>
      <c r="AG261" s="419"/>
      <c r="AH261" s="419"/>
      <c r="AI261" s="422"/>
      <c r="AJ261" s="419"/>
      <c r="AK261" s="422"/>
      <c r="AL261" s="419"/>
      <c r="AM261" s="419"/>
      <c r="AN261" s="419"/>
      <c r="AO261" s="422"/>
      <c r="AP261" s="419"/>
      <c r="AQ261" s="422"/>
      <c r="AR261" s="419"/>
    </row>
    <row r="262" spans="1:86">
      <c r="A262" s="521"/>
      <c r="B262" s="442"/>
      <c r="C262" s="500"/>
      <c r="D262" s="503"/>
      <c r="E262" s="503"/>
      <c r="F262" s="503"/>
      <c r="G262" s="503"/>
      <c r="H262" s="442"/>
      <c r="I262" s="442"/>
      <c r="J262" s="442"/>
      <c r="K262" s="503"/>
      <c r="L262" s="442"/>
      <c r="M262" s="503"/>
      <c r="N262" s="374"/>
      <c r="O262" s="374"/>
      <c r="P262" s="374"/>
      <c r="Q262" s="518"/>
      <c r="R262" s="374"/>
      <c r="S262" s="518"/>
      <c r="T262" s="374"/>
      <c r="U262" s="374"/>
      <c r="V262" s="113" t="s">
        <v>105</v>
      </c>
      <c r="W262" s="243">
        <f>W259</f>
        <v>2700</v>
      </c>
      <c r="X262" s="112" t="s">
        <v>8</v>
      </c>
      <c r="Y262" s="423"/>
      <c r="Z262" s="420"/>
      <c r="AA262" s="420"/>
      <c r="AB262" s="420"/>
      <c r="AC262" s="423"/>
      <c r="AD262" s="420"/>
      <c r="AE262" s="423"/>
      <c r="AF262" s="420"/>
      <c r="AG262" s="420"/>
      <c r="AH262" s="420"/>
      <c r="AI262" s="423"/>
      <c r="AJ262" s="420"/>
      <c r="AK262" s="423"/>
      <c r="AL262" s="420"/>
      <c r="AM262" s="420"/>
      <c r="AN262" s="420"/>
      <c r="AO262" s="423"/>
      <c r="AP262" s="420"/>
      <c r="AQ262" s="423"/>
      <c r="AR262" s="420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</row>
    <row r="263" spans="1:86" s="61" customFormat="1" ht="15" customHeight="1">
      <c r="A263" s="597">
        <v>55</v>
      </c>
      <c r="B263" s="594" t="s">
        <v>287</v>
      </c>
      <c r="C263" s="883" t="s">
        <v>288</v>
      </c>
      <c r="D263" s="387">
        <v>1.6</v>
      </c>
      <c r="E263" s="387">
        <v>9966</v>
      </c>
      <c r="F263" s="387">
        <v>1.6</v>
      </c>
      <c r="G263" s="387">
        <v>9966</v>
      </c>
      <c r="H263" s="440" t="s">
        <v>1768</v>
      </c>
      <c r="I263" s="440" t="s">
        <v>1769</v>
      </c>
      <c r="J263" s="440" t="s">
        <v>11</v>
      </c>
      <c r="K263" s="320">
        <v>1.333</v>
      </c>
      <c r="L263" s="321" t="s">
        <v>5</v>
      </c>
      <c r="M263" s="387">
        <v>12915.243</v>
      </c>
      <c r="N263" s="594"/>
      <c r="O263" s="594"/>
      <c r="P263" s="594"/>
      <c r="Q263" s="387"/>
      <c r="R263" s="594"/>
      <c r="S263" s="387"/>
      <c r="T263" s="594"/>
      <c r="U263" s="594"/>
      <c r="V263" s="594"/>
      <c r="W263" s="387"/>
      <c r="X263" s="594"/>
      <c r="Y263" s="387"/>
      <c r="Z263" s="594"/>
      <c r="AA263" s="594"/>
      <c r="AB263" s="594"/>
      <c r="AC263" s="387"/>
      <c r="AD263" s="594"/>
      <c r="AE263" s="387"/>
      <c r="AF263" s="594"/>
      <c r="AG263" s="594"/>
      <c r="AH263" s="594"/>
      <c r="AI263" s="387"/>
      <c r="AJ263" s="594"/>
      <c r="AK263" s="387"/>
      <c r="AL263" s="594"/>
      <c r="AM263" s="594"/>
      <c r="AN263" s="594"/>
      <c r="AO263" s="387"/>
      <c r="AP263" s="594"/>
      <c r="AQ263" s="387"/>
      <c r="AR263" s="594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</row>
    <row r="264" spans="1:86" s="61" customFormat="1" ht="15" customHeight="1">
      <c r="A264" s="598"/>
      <c r="B264" s="595"/>
      <c r="C264" s="884"/>
      <c r="D264" s="388"/>
      <c r="E264" s="388"/>
      <c r="F264" s="388"/>
      <c r="G264" s="388"/>
      <c r="H264" s="441"/>
      <c r="I264" s="441"/>
      <c r="J264" s="442"/>
      <c r="K264" s="320">
        <v>8531</v>
      </c>
      <c r="L264" s="321" t="s">
        <v>8</v>
      </c>
      <c r="M264" s="388"/>
      <c r="N264" s="595"/>
      <c r="O264" s="595"/>
      <c r="P264" s="595"/>
      <c r="Q264" s="388"/>
      <c r="R264" s="595"/>
      <c r="S264" s="388"/>
      <c r="T264" s="595"/>
      <c r="U264" s="595"/>
      <c r="V264" s="595"/>
      <c r="W264" s="388"/>
      <c r="X264" s="595"/>
      <c r="Y264" s="388"/>
      <c r="Z264" s="595"/>
      <c r="AA264" s="595"/>
      <c r="AB264" s="595"/>
      <c r="AC264" s="388"/>
      <c r="AD264" s="595"/>
      <c r="AE264" s="388"/>
      <c r="AF264" s="595"/>
      <c r="AG264" s="595"/>
      <c r="AH264" s="595"/>
      <c r="AI264" s="388"/>
      <c r="AJ264" s="595"/>
      <c r="AK264" s="388"/>
      <c r="AL264" s="595"/>
      <c r="AM264" s="595"/>
      <c r="AN264" s="595"/>
      <c r="AO264" s="388"/>
      <c r="AP264" s="595"/>
      <c r="AQ264" s="388"/>
      <c r="AR264" s="595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</row>
    <row r="265" spans="1:86" s="61" customFormat="1" ht="15" customHeight="1">
      <c r="A265" s="598"/>
      <c r="B265" s="595"/>
      <c r="C265" s="884"/>
      <c r="D265" s="388"/>
      <c r="E265" s="388"/>
      <c r="F265" s="388"/>
      <c r="G265" s="388"/>
      <c r="H265" s="441"/>
      <c r="I265" s="441"/>
      <c r="J265" s="440" t="s">
        <v>12</v>
      </c>
      <c r="K265" s="320">
        <v>278.05</v>
      </c>
      <c r="L265" s="321" t="s">
        <v>8</v>
      </c>
      <c r="M265" s="388"/>
      <c r="N265" s="595"/>
      <c r="O265" s="595"/>
      <c r="P265" s="595"/>
      <c r="Q265" s="388"/>
      <c r="R265" s="595"/>
      <c r="S265" s="388"/>
      <c r="T265" s="595"/>
      <c r="U265" s="595"/>
      <c r="V265" s="595"/>
      <c r="W265" s="388"/>
      <c r="X265" s="595"/>
      <c r="Y265" s="388"/>
      <c r="Z265" s="595"/>
      <c r="AA265" s="595"/>
      <c r="AB265" s="595"/>
      <c r="AC265" s="388"/>
      <c r="AD265" s="595"/>
      <c r="AE265" s="388"/>
      <c r="AF265" s="595"/>
      <c r="AG265" s="595"/>
      <c r="AH265" s="595"/>
      <c r="AI265" s="388"/>
      <c r="AJ265" s="595"/>
      <c r="AK265" s="388"/>
      <c r="AL265" s="595"/>
      <c r="AM265" s="595"/>
      <c r="AN265" s="595"/>
      <c r="AO265" s="388"/>
      <c r="AP265" s="595"/>
      <c r="AQ265" s="388"/>
      <c r="AR265" s="595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  <c r="BZ265" s="72"/>
      <c r="CA265" s="72"/>
      <c r="CB265" s="72"/>
      <c r="CC265" s="72"/>
      <c r="CD265" s="72"/>
      <c r="CE265" s="72"/>
      <c r="CF265" s="72"/>
      <c r="CG265" s="72"/>
      <c r="CH265" s="72"/>
    </row>
    <row r="266" spans="1:86" s="61" customFormat="1" ht="15" customHeight="1">
      <c r="A266" s="598"/>
      <c r="B266" s="595"/>
      <c r="C266" s="884"/>
      <c r="D266" s="388"/>
      <c r="E266" s="388"/>
      <c r="F266" s="388"/>
      <c r="G266" s="388"/>
      <c r="H266" s="441"/>
      <c r="I266" s="441"/>
      <c r="J266" s="442"/>
      <c r="K266" s="320">
        <v>0.89800000000000002</v>
      </c>
      <c r="L266" s="321" t="s">
        <v>5</v>
      </c>
      <c r="M266" s="388"/>
      <c r="N266" s="595"/>
      <c r="O266" s="595"/>
      <c r="P266" s="595"/>
      <c r="Q266" s="388"/>
      <c r="R266" s="595"/>
      <c r="S266" s="388"/>
      <c r="T266" s="595"/>
      <c r="U266" s="595"/>
      <c r="V266" s="595"/>
      <c r="W266" s="388"/>
      <c r="X266" s="595"/>
      <c r="Y266" s="388"/>
      <c r="Z266" s="595"/>
      <c r="AA266" s="595"/>
      <c r="AB266" s="595"/>
      <c r="AC266" s="388"/>
      <c r="AD266" s="595"/>
      <c r="AE266" s="388"/>
      <c r="AF266" s="595"/>
      <c r="AG266" s="595"/>
      <c r="AH266" s="595"/>
      <c r="AI266" s="388"/>
      <c r="AJ266" s="595"/>
      <c r="AK266" s="388"/>
      <c r="AL266" s="595"/>
      <c r="AM266" s="595"/>
      <c r="AN266" s="595"/>
      <c r="AO266" s="388"/>
      <c r="AP266" s="595"/>
      <c r="AQ266" s="388"/>
      <c r="AR266" s="595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</row>
    <row r="267" spans="1:86" s="61" customFormat="1" ht="30" customHeight="1">
      <c r="A267" s="598"/>
      <c r="B267" s="595"/>
      <c r="C267" s="884"/>
      <c r="D267" s="388"/>
      <c r="E267" s="388"/>
      <c r="F267" s="388"/>
      <c r="G267" s="388"/>
      <c r="H267" s="441"/>
      <c r="I267" s="441"/>
      <c r="J267" s="318" t="s">
        <v>44</v>
      </c>
      <c r="K267" s="320">
        <v>24</v>
      </c>
      <c r="L267" s="321" t="s">
        <v>14</v>
      </c>
      <c r="M267" s="388"/>
      <c r="N267" s="595"/>
      <c r="O267" s="595"/>
      <c r="P267" s="595"/>
      <c r="Q267" s="388"/>
      <c r="R267" s="595"/>
      <c r="S267" s="388"/>
      <c r="T267" s="595"/>
      <c r="U267" s="595"/>
      <c r="V267" s="595"/>
      <c r="W267" s="388"/>
      <c r="X267" s="595"/>
      <c r="Y267" s="388"/>
      <c r="Z267" s="595"/>
      <c r="AA267" s="595"/>
      <c r="AB267" s="595"/>
      <c r="AC267" s="388"/>
      <c r="AD267" s="595"/>
      <c r="AE267" s="388"/>
      <c r="AF267" s="595"/>
      <c r="AG267" s="595"/>
      <c r="AH267" s="595"/>
      <c r="AI267" s="388"/>
      <c r="AJ267" s="595"/>
      <c r="AK267" s="388"/>
      <c r="AL267" s="595"/>
      <c r="AM267" s="595"/>
      <c r="AN267" s="595"/>
      <c r="AO267" s="388"/>
      <c r="AP267" s="595"/>
      <c r="AQ267" s="388"/>
      <c r="AR267" s="595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</row>
    <row r="268" spans="1:86" s="61" customFormat="1" ht="15" customHeight="1">
      <c r="A268" s="598"/>
      <c r="B268" s="595"/>
      <c r="C268" s="884"/>
      <c r="D268" s="388"/>
      <c r="E268" s="388"/>
      <c r="F268" s="388"/>
      <c r="G268" s="388"/>
      <c r="H268" s="442"/>
      <c r="I268" s="442"/>
      <c r="J268" s="232" t="s">
        <v>105</v>
      </c>
      <c r="K268" s="320">
        <f>K264</f>
        <v>8531</v>
      </c>
      <c r="L268" s="321" t="s">
        <v>8</v>
      </c>
      <c r="M268" s="388"/>
      <c r="N268" s="595"/>
      <c r="O268" s="595"/>
      <c r="P268" s="595"/>
      <c r="Q268" s="388"/>
      <c r="R268" s="595"/>
      <c r="S268" s="388"/>
      <c r="T268" s="595"/>
      <c r="U268" s="595"/>
      <c r="V268" s="595"/>
      <c r="W268" s="388"/>
      <c r="X268" s="595"/>
      <c r="Y268" s="388"/>
      <c r="Z268" s="595"/>
      <c r="AA268" s="595"/>
      <c r="AB268" s="595"/>
      <c r="AC268" s="388"/>
      <c r="AD268" s="595"/>
      <c r="AE268" s="388"/>
      <c r="AF268" s="595"/>
      <c r="AG268" s="595"/>
      <c r="AH268" s="595"/>
      <c r="AI268" s="388"/>
      <c r="AJ268" s="595"/>
      <c r="AK268" s="388"/>
      <c r="AL268" s="595"/>
      <c r="AM268" s="595"/>
      <c r="AN268" s="595"/>
      <c r="AO268" s="388"/>
      <c r="AP268" s="595"/>
      <c r="AQ268" s="388"/>
      <c r="AR268" s="595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</row>
    <row r="269" spans="1:86" s="61" customFormat="1" ht="20.25" customHeight="1">
      <c r="A269" s="598"/>
      <c r="B269" s="595"/>
      <c r="C269" s="884"/>
      <c r="D269" s="388"/>
      <c r="E269" s="388"/>
      <c r="F269" s="388"/>
      <c r="G269" s="388"/>
      <c r="H269" s="440" t="s">
        <v>1770</v>
      </c>
      <c r="I269" s="440" t="s">
        <v>1771</v>
      </c>
      <c r="J269" s="440" t="s">
        <v>11</v>
      </c>
      <c r="K269" s="320">
        <v>0.20200000000000001</v>
      </c>
      <c r="L269" s="321" t="s">
        <v>5</v>
      </c>
      <c r="M269" s="388"/>
      <c r="N269" s="595"/>
      <c r="O269" s="595"/>
      <c r="P269" s="595"/>
      <c r="Q269" s="388"/>
      <c r="R269" s="595"/>
      <c r="S269" s="388"/>
      <c r="T269" s="595"/>
      <c r="U269" s="595"/>
      <c r="V269" s="595"/>
      <c r="W269" s="388"/>
      <c r="X269" s="595"/>
      <c r="Y269" s="388"/>
      <c r="Z269" s="595"/>
      <c r="AA269" s="595"/>
      <c r="AB269" s="595"/>
      <c r="AC269" s="388"/>
      <c r="AD269" s="595"/>
      <c r="AE269" s="388"/>
      <c r="AF269" s="595"/>
      <c r="AG269" s="595"/>
      <c r="AH269" s="595"/>
      <c r="AI269" s="388"/>
      <c r="AJ269" s="595"/>
      <c r="AK269" s="388"/>
      <c r="AL269" s="595"/>
      <c r="AM269" s="595"/>
      <c r="AN269" s="595"/>
      <c r="AO269" s="388"/>
      <c r="AP269" s="595"/>
      <c r="AQ269" s="388"/>
      <c r="AR269" s="595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</row>
    <row r="270" spans="1:86" s="61" customFormat="1" ht="20.25" customHeight="1">
      <c r="A270" s="598"/>
      <c r="B270" s="595"/>
      <c r="C270" s="884"/>
      <c r="D270" s="388"/>
      <c r="E270" s="388"/>
      <c r="F270" s="388"/>
      <c r="G270" s="388"/>
      <c r="H270" s="441"/>
      <c r="I270" s="441"/>
      <c r="J270" s="442"/>
      <c r="K270" s="320">
        <v>848.4</v>
      </c>
      <c r="L270" s="321" t="s">
        <v>8</v>
      </c>
      <c r="M270" s="388"/>
      <c r="N270" s="595"/>
      <c r="O270" s="595"/>
      <c r="P270" s="595"/>
      <c r="Q270" s="388"/>
      <c r="R270" s="595"/>
      <c r="S270" s="388"/>
      <c r="T270" s="595"/>
      <c r="U270" s="595"/>
      <c r="V270" s="595"/>
      <c r="W270" s="388"/>
      <c r="X270" s="595"/>
      <c r="Y270" s="388"/>
      <c r="Z270" s="595"/>
      <c r="AA270" s="595"/>
      <c r="AB270" s="595"/>
      <c r="AC270" s="388"/>
      <c r="AD270" s="595"/>
      <c r="AE270" s="388"/>
      <c r="AF270" s="595"/>
      <c r="AG270" s="595"/>
      <c r="AH270" s="595"/>
      <c r="AI270" s="388"/>
      <c r="AJ270" s="595"/>
      <c r="AK270" s="388"/>
      <c r="AL270" s="595"/>
      <c r="AM270" s="595"/>
      <c r="AN270" s="595"/>
      <c r="AO270" s="388"/>
      <c r="AP270" s="595"/>
      <c r="AQ270" s="388"/>
      <c r="AR270" s="595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</row>
    <row r="271" spans="1:86" s="61" customFormat="1" ht="22.5" customHeight="1">
      <c r="A271" s="599"/>
      <c r="B271" s="596"/>
      <c r="C271" s="885"/>
      <c r="D271" s="389"/>
      <c r="E271" s="389"/>
      <c r="F271" s="389"/>
      <c r="G271" s="389"/>
      <c r="H271" s="442"/>
      <c r="I271" s="442"/>
      <c r="J271" s="232" t="s">
        <v>105</v>
      </c>
      <c r="K271" s="320">
        <f>K270</f>
        <v>848.4</v>
      </c>
      <c r="L271" s="321" t="s">
        <v>8</v>
      </c>
      <c r="M271" s="389"/>
      <c r="N271" s="596"/>
      <c r="O271" s="596"/>
      <c r="P271" s="596"/>
      <c r="Q271" s="389"/>
      <c r="R271" s="596"/>
      <c r="S271" s="389"/>
      <c r="T271" s="596"/>
      <c r="U271" s="596"/>
      <c r="V271" s="596"/>
      <c r="W271" s="389"/>
      <c r="X271" s="596"/>
      <c r="Y271" s="389"/>
      <c r="Z271" s="596"/>
      <c r="AA271" s="596"/>
      <c r="AB271" s="596"/>
      <c r="AC271" s="389"/>
      <c r="AD271" s="596"/>
      <c r="AE271" s="389"/>
      <c r="AF271" s="596"/>
      <c r="AG271" s="596"/>
      <c r="AH271" s="596"/>
      <c r="AI271" s="389"/>
      <c r="AJ271" s="596"/>
      <c r="AK271" s="389"/>
      <c r="AL271" s="596"/>
      <c r="AM271" s="596"/>
      <c r="AN271" s="596"/>
      <c r="AO271" s="389"/>
      <c r="AP271" s="596"/>
      <c r="AQ271" s="389"/>
      <c r="AR271" s="596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</row>
    <row r="272" spans="1:86" ht="15" customHeight="1">
      <c r="A272" s="519">
        <v>56</v>
      </c>
      <c r="B272" s="440" t="s">
        <v>291</v>
      </c>
      <c r="C272" s="498" t="s">
        <v>292</v>
      </c>
      <c r="D272" s="501">
        <v>1.2</v>
      </c>
      <c r="E272" s="501">
        <v>8400</v>
      </c>
      <c r="F272" s="501">
        <v>1.2</v>
      </c>
      <c r="G272" s="501">
        <v>8400</v>
      </c>
      <c r="H272" s="440"/>
      <c r="I272" s="440"/>
      <c r="J272" s="440"/>
      <c r="K272" s="501"/>
      <c r="L272" s="440"/>
      <c r="M272" s="501"/>
      <c r="N272" s="372"/>
      <c r="O272" s="372"/>
      <c r="P272" s="372"/>
      <c r="Q272" s="516"/>
      <c r="R272" s="372"/>
      <c r="S272" s="516"/>
      <c r="T272" s="372" t="s">
        <v>1772</v>
      </c>
      <c r="U272" s="372" t="s">
        <v>1733</v>
      </c>
      <c r="V272" s="372" t="s">
        <v>11</v>
      </c>
      <c r="W272" s="267">
        <v>0.1</v>
      </c>
      <c r="X272" s="170" t="s">
        <v>5</v>
      </c>
      <c r="Y272" s="421">
        <v>1346.1129999999982</v>
      </c>
      <c r="Z272" s="418"/>
      <c r="AA272" s="418"/>
      <c r="AB272" s="418"/>
      <c r="AC272" s="421"/>
      <c r="AD272" s="418"/>
      <c r="AE272" s="421"/>
      <c r="AF272" s="418"/>
      <c r="AG272" s="418"/>
      <c r="AH272" s="418"/>
      <c r="AI272" s="421"/>
      <c r="AJ272" s="418"/>
      <c r="AK272" s="421"/>
      <c r="AL272" s="418"/>
      <c r="AM272" s="418"/>
      <c r="AN272" s="418"/>
      <c r="AO272" s="421"/>
      <c r="AP272" s="418"/>
      <c r="AQ272" s="421"/>
      <c r="AR272" s="418"/>
    </row>
    <row r="273" spans="1:86">
      <c r="A273" s="520"/>
      <c r="B273" s="441"/>
      <c r="C273" s="499"/>
      <c r="D273" s="502"/>
      <c r="E273" s="502"/>
      <c r="F273" s="502"/>
      <c r="G273" s="502"/>
      <c r="H273" s="441"/>
      <c r="I273" s="441"/>
      <c r="J273" s="441"/>
      <c r="K273" s="502"/>
      <c r="L273" s="441"/>
      <c r="M273" s="502"/>
      <c r="N273" s="373"/>
      <c r="O273" s="373"/>
      <c r="P273" s="373"/>
      <c r="Q273" s="517"/>
      <c r="R273" s="373"/>
      <c r="S273" s="517"/>
      <c r="T273" s="373"/>
      <c r="U273" s="373"/>
      <c r="V273" s="374"/>
      <c r="W273" s="268">
        <v>700</v>
      </c>
      <c r="X273" s="224" t="s">
        <v>8</v>
      </c>
      <c r="Y273" s="422"/>
      <c r="Z273" s="419"/>
      <c r="AA273" s="419"/>
      <c r="AB273" s="419"/>
      <c r="AC273" s="422"/>
      <c r="AD273" s="419"/>
      <c r="AE273" s="422"/>
      <c r="AF273" s="419"/>
      <c r="AG273" s="419"/>
      <c r="AH273" s="419"/>
      <c r="AI273" s="422"/>
      <c r="AJ273" s="419"/>
      <c r="AK273" s="422"/>
      <c r="AL273" s="419"/>
      <c r="AM273" s="419"/>
      <c r="AN273" s="419"/>
      <c r="AO273" s="422"/>
      <c r="AP273" s="419"/>
      <c r="AQ273" s="422"/>
      <c r="AR273" s="419"/>
    </row>
    <row r="274" spans="1:86">
      <c r="A274" s="520"/>
      <c r="B274" s="441"/>
      <c r="C274" s="499"/>
      <c r="D274" s="502"/>
      <c r="E274" s="502"/>
      <c r="F274" s="502"/>
      <c r="G274" s="502"/>
      <c r="H274" s="441"/>
      <c r="I274" s="441"/>
      <c r="J274" s="441"/>
      <c r="K274" s="502"/>
      <c r="L274" s="441"/>
      <c r="M274" s="502"/>
      <c r="N274" s="373"/>
      <c r="O274" s="373"/>
      <c r="P274" s="373"/>
      <c r="Q274" s="517"/>
      <c r="R274" s="373"/>
      <c r="S274" s="517"/>
      <c r="T274" s="373"/>
      <c r="U274" s="373"/>
      <c r="V274" s="372" t="s">
        <v>12</v>
      </c>
      <c r="W274" s="268">
        <v>9.25</v>
      </c>
      <c r="X274" s="224" t="s">
        <v>8</v>
      </c>
      <c r="Y274" s="422"/>
      <c r="Z274" s="419"/>
      <c r="AA274" s="419"/>
      <c r="AB274" s="419"/>
      <c r="AC274" s="422"/>
      <c r="AD274" s="419"/>
      <c r="AE274" s="422"/>
      <c r="AF274" s="419"/>
      <c r="AG274" s="419"/>
      <c r="AH274" s="419"/>
      <c r="AI274" s="422"/>
      <c r="AJ274" s="419"/>
      <c r="AK274" s="422"/>
      <c r="AL274" s="419"/>
      <c r="AM274" s="419"/>
      <c r="AN274" s="419"/>
      <c r="AO274" s="422"/>
      <c r="AP274" s="419"/>
      <c r="AQ274" s="422"/>
      <c r="AR274" s="419"/>
    </row>
    <row r="275" spans="1:86">
      <c r="A275" s="520"/>
      <c r="B275" s="441"/>
      <c r="C275" s="499"/>
      <c r="D275" s="502"/>
      <c r="E275" s="502"/>
      <c r="F275" s="502"/>
      <c r="G275" s="502"/>
      <c r="H275" s="441"/>
      <c r="I275" s="441"/>
      <c r="J275" s="441"/>
      <c r="K275" s="502"/>
      <c r="L275" s="441"/>
      <c r="M275" s="502"/>
      <c r="N275" s="373"/>
      <c r="O275" s="373"/>
      <c r="P275" s="373"/>
      <c r="Q275" s="517"/>
      <c r="R275" s="373"/>
      <c r="S275" s="517"/>
      <c r="T275" s="373"/>
      <c r="U275" s="373"/>
      <c r="V275" s="374"/>
      <c r="W275" s="268">
        <v>0.1</v>
      </c>
      <c r="X275" s="170" t="s">
        <v>5</v>
      </c>
      <c r="Y275" s="422"/>
      <c r="Z275" s="419"/>
      <c r="AA275" s="419"/>
      <c r="AB275" s="419"/>
      <c r="AC275" s="422"/>
      <c r="AD275" s="419"/>
      <c r="AE275" s="422"/>
      <c r="AF275" s="419"/>
      <c r="AG275" s="419"/>
      <c r="AH275" s="419"/>
      <c r="AI275" s="422"/>
      <c r="AJ275" s="419"/>
      <c r="AK275" s="422"/>
      <c r="AL275" s="419"/>
      <c r="AM275" s="419"/>
      <c r="AN275" s="419"/>
      <c r="AO275" s="422"/>
      <c r="AP275" s="419"/>
      <c r="AQ275" s="422"/>
      <c r="AR275" s="419"/>
    </row>
    <row r="276" spans="1:86">
      <c r="A276" s="521"/>
      <c r="B276" s="442"/>
      <c r="C276" s="500"/>
      <c r="D276" s="503"/>
      <c r="E276" s="503"/>
      <c r="F276" s="503"/>
      <c r="G276" s="503"/>
      <c r="H276" s="442"/>
      <c r="I276" s="442"/>
      <c r="J276" s="442"/>
      <c r="K276" s="503"/>
      <c r="L276" s="442"/>
      <c r="M276" s="503"/>
      <c r="N276" s="374"/>
      <c r="O276" s="374"/>
      <c r="P276" s="374"/>
      <c r="Q276" s="518"/>
      <c r="R276" s="374"/>
      <c r="S276" s="518"/>
      <c r="T276" s="374"/>
      <c r="U276" s="374"/>
      <c r="V276" s="113" t="s">
        <v>105</v>
      </c>
      <c r="W276" s="243">
        <f>W273</f>
        <v>700</v>
      </c>
      <c r="X276" s="112" t="s">
        <v>8</v>
      </c>
      <c r="Y276" s="423"/>
      <c r="Z276" s="420"/>
      <c r="AA276" s="420"/>
      <c r="AB276" s="420"/>
      <c r="AC276" s="423"/>
      <c r="AD276" s="420"/>
      <c r="AE276" s="423"/>
      <c r="AF276" s="420"/>
      <c r="AG276" s="420"/>
      <c r="AH276" s="420"/>
      <c r="AI276" s="423"/>
      <c r="AJ276" s="420"/>
      <c r="AK276" s="423"/>
      <c r="AL276" s="420"/>
      <c r="AM276" s="420"/>
      <c r="AN276" s="420"/>
      <c r="AO276" s="423"/>
      <c r="AP276" s="420"/>
      <c r="AQ276" s="423"/>
      <c r="AR276" s="420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</row>
    <row r="277" spans="1:86" ht="25.5" customHeight="1">
      <c r="A277" s="573">
        <v>57</v>
      </c>
      <c r="B277" s="505" t="s">
        <v>294</v>
      </c>
      <c r="C277" s="487" t="s">
        <v>295</v>
      </c>
      <c r="D277" s="411">
        <v>0.3</v>
      </c>
      <c r="E277" s="411">
        <v>1800</v>
      </c>
      <c r="F277" s="411">
        <v>0.3</v>
      </c>
      <c r="G277" s="411">
        <v>1800</v>
      </c>
      <c r="H277" s="522"/>
      <c r="I277" s="522"/>
      <c r="J277" s="522"/>
      <c r="K277" s="411"/>
      <c r="L277" s="522"/>
      <c r="M277" s="411"/>
      <c r="N277" s="443"/>
      <c r="O277" s="443"/>
      <c r="P277" s="443"/>
      <c r="Q277" s="448"/>
      <c r="R277" s="443"/>
      <c r="S277" s="448"/>
      <c r="T277" s="443" t="s">
        <v>1705</v>
      </c>
      <c r="U277" s="443" t="s">
        <v>1733</v>
      </c>
      <c r="V277" s="372" t="s">
        <v>11</v>
      </c>
      <c r="W277" s="267">
        <v>0.1</v>
      </c>
      <c r="X277" s="170" t="s">
        <v>5</v>
      </c>
      <c r="Y277" s="421">
        <v>1346.1129999999982</v>
      </c>
      <c r="Z277" s="418"/>
      <c r="AA277" s="418"/>
      <c r="AB277" s="418"/>
      <c r="AC277" s="421"/>
      <c r="AD277" s="418"/>
      <c r="AE277" s="421"/>
      <c r="AF277" s="418"/>
      <c r="AG277" s="418"/>
      <c r="AH277" s="418"/>
      <c r="AI277" s="421"/>
      <c r="AJ277" s="418"/>
      <c r="AK277" s="421"/>
      <c r="AL277" s="418"/>
      <c r="AM277" s="418"/>
      <c r="AN277" s="418"/>
      <c r="AO277" s="421"/>
      <c r="AP277" s="418"/>
      <c r="AQ277" s="421"/>
      <c r="AR277" s="418"/>
    </row>
    <row r="278" spans="1:86" ht="25.5" customHeight="1">
      <c r="A278" s="574"/>
      <c r="B278" s="506"/>
      <c r="C278" s="508"/>
      <c r="D278" s="412"/>
      <c r="E278" s="412"/>
      <c r="F278" s="412"/>
      <c r="G278" s="412"/>
      <c r="H278" s="523"/>
      <c r="I278" s="523"/>
      <c r="J278" s="523"/>
      <c r="K278" s="412"/>
      <c r="L278" s="523"/>
      <c r="M278" s="412"/>
      <c r="N278" s="444"/>
      <c r="O278" s="444"/>
      <c r="P278" s="444"/>
      <c r="Q278" s="483"/>
      <c r="R278" s="444"/>
      <c r="S278" s="483"/>
      <c r="T278" s="444"/>
      <c r="U278" s="444"/>
      <c r="V278" s="374"/>
      <c r="W278" s="267">
        <v>600</v>
      </c>
      <c r="X278" s="170" t="s">
        <v>8</v>
      </c>
      <c r="Y278" s="422"/>
      <c r="Z278" s="419"/>
      <c r="AA278" s="419"/>
      <c r="AB278" s="419"/>
      <c r="AC278" s="422"/>
      <c r="AD278" s="419"/>
      <c r="AE278" s="422"/>
      <c r="AF278" s="419"/>
      <c r="AG278" s="419"/>
      <c r="AH278" s="419"/>
      <c r="AI278" s="422"/>
      <c r="AJ278" s="419"/>
      <c r="AK278" s="422"/>
      <c r="AL278" s="419"/>
      <c r="AM278" s="419"/>
      <c r="AN278" s="419"/>
      <c r="AO278" s="422"/>
      <c r="AP278" s="419"/>
      <c r="AQ278" s="422"/>
      <c r="AR278" s="419"/>
    </row>
    <row r="279" spans="1:86">
      <c r="A279" s="593"/>
      <c r="B279" s="507"/>
      <c r="C279" s="488"/>
      <c r="D279" s="515"/>
      <c r="E279" s="515"/>
      <c r="F279" s="515"/>
      <c r="G279" s="515"/>
      <c r="H279" s="524"/>
      <c r="I279" s="524"/>
      <c r="J279" s="524"/>
      <c r="K279" s="515"/>
      <c r="L279" s="524"/>
      <c r="M279" s="515"/>
      <c r="N279" s="445"/>
      <c r="O279" s="445"/>
      <c r="P279" s="445"/>
      <c r="Q279" s="449"/>
      <c r="R279" s="445"/>
      <c r="S279" s="449"/>
      <c r="T279" s="445"/>
      <c r="U279" s="445"/>
      <c r="V279" s="113" t="s">
        <v>105</v>
      </c>
      <c r="W279" s="243">
        <f>W278</f>
        <v>600</v>
      </c>
      <c r="X279" s="112" t="s">
        <v>8</v>
      </c>
      <c r="Y279" s="423"/>
      <c r="Z279" s="420"/>
      <c r="AA279" s="420"/>
      <c r="AB279" s="420"/>
      <c r="AC279" s="423"/>
      <c r="AD279" s="420"/>
      <c r="AE279" s="423"/>
      <c r="AF279" s="420"/>
      <c r="AG279" s="420"/>
      <c r="AH279" s="420"/>
      <c r="AI279" s="423"/>
      <c r="AJ279" s="420"/>
      <c r="AK279" s="423"/>
      <c r="AL279" s="420"/>
      <c r="AM279" s="420"/>
      <c r="AN279" s="420"/>
      <c r="AO279" s="423"/>
      <c r="AP279" s="420"/>
      <c r="AQ279" s="423"/>
      <c r="AR279" s="420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</row>
    <row r="280" spans="1:86" ht="15" customHeight="1">
      <c r="A280" s="519">
        <v>58</v>
      </c>
      <c r="B280" s="440" t="s">
        <v>302</v>
      </c>
      <c r="C280" s="498" t="s">
        <v>303</v>
      </c>
      <c r="D280" s="501">
        <v>0.7</v>
      </c>
      <c r="E280" s="501">
        <v>4200</v>
      </c>
      <c r="F280" s="501">
        <v>0.7</v>
      </c>
      <c r="G280" s="501">
        <v>4200</v>
      </c>
      <c r="H280" s="440"/>
      <c r="I280" s="440"/>
      <c r="J280" s="440"/>
      <c r="K280" s="501"/>
      <c r="L280" s="440"/>
      <c r="M280" s="501"/>
      <c r="N280" s="372"/>
      <c r="O280" s="372"/>
      <c r="P280" s="372"/>
      <c r="Q280" s="516"/>
      <c r="R280" s="372"/>
      <c r="S280" s="516"/>
      <c r="T280" s="372" t="s">
        <v>1773</v>
      </c>
      <c r="U280" s="372" t="s">
        <v>1700</v>
      </c>
      <c r="V280" s="372" t="s">
        <v>11</v>
      </c>
      <c r="W280" s="267">
        <v>0.25</v>
      </c>
      <c r="X280" s="170" t="s">
        <v>5</v>
      </c>
      <c r="Y280" s="421">
        <v>3365.2824999999989</v>
      </c>
      <c r="Z280" s="418"/>
      <c r="AA280" s="418"/>
      <c r="AB280" s="418"/>
      <c r="AC280" s="421"/>
      <c r="AD280" s="418"/>
      <c r="AE280" s="421"/>
      <c r="AF280" s="418"/>
      <c r="AG280" s="418"/>
      <c r="AH280" s="418"/>
      <c r="AI280" s="421"/>
      <c r="AJ280" s="418"/>
      <c r="AK280" s="421"/>
      <c r="AL280" s="418"/>
      <c r="AM280" s="418"/>
      <c r="AN280" s="418"/>
      <c r="AO280" s="421"/>
      <c r="AP280" s="418"/>
      <c r="AQ280" s="421"/>
      <c r="AR280" s="418"/>
    </row>
    <row r="281" spans="1:86">
      <c r="A281" s="520"/>
      <c r="B281" s="441"/>
      <c r="C281" s="499"/>
      <c r="D281" s="502"/>
      <c r="E281" s="502"/>
      <c r="F281" s="502"/>
      <c r="G281" s="502"/>
      <c r="H281" s="441"/>
      <c r="I281" s="441"/>
      <c r="J281" s="441"/>
      <c r="K281" s="502"/>
      <c r="L281" s="441"/>
      <c r="M281" s="502"/>
      <c r="N281" s="373"/>
      <c r="O281" s="373"/>
      <c r="P281" s="373"/>
      <c r="Q281" s="517"/>
      <c r="R281" s="373"/>
      <c r="S281" s="517"/>
      <c r="T281" s="373"/>
      <c r="U281" s="373"/>
      <c r="V281" s="374"/>
      <c r="W281" s="268">
        <v>1500</v>
      </c>
      <c r="X281" s="224" t="s">
        <v>8</v>
      </c>
      <c r="Y281" s="422"/>
      <c r="Z281" s="419"/>
      <c r="AA281" s="419"/>
      <c r="AB281" s="419"/>
      <c r="AC281" s="422"/>
      <c r="AD281" s="419"/>
      <c r="AE281" s="422"/>
      <c r="AF281" s="419"/>
      <c r="AG281" s="419"/>
      <c r="AH281" s="419"/>
      <c r="AI281" s="422"/>
      <c r="AJ281" s="419"/>
      <c r="AK281" s="422"/>
      <c r="AL281" s="419"/>
      <c r="AM281" s="419"/>
      <c r="AN281" s="419"/>
      <c r="AO281" s="422"/>
      <c r="AP281" s="419"/>
      <c r="AQ281" s="422"/>
      <c r="AR281" s="419"/>
    </row>
    <row r="282" spans="1:86">
      <c r="A282" s="520"/>
      <c r="B282" s="441"/>
      <c r="C282" s="499"/>
      <c r="D282" s="502"/>
      <c r="E282" s="502"/>
      <c r="F282" s="502"/>
      <c r="G282" s="502"/>
      <c r="H282" s="441"/>
      <c r="I282" s="441"/>
      <c r="J282" s="441"/>
      <c r="K282" s="502"/>
      <c r="L282" s="441"/>
      <c r="M282" s="502"/>
      <c r="N282" s="373"/>
      <c r="O282" s="373"/>
      <c r="P282" s="373"/>
      <c r="Q282" s="517"/>
      <c r="R282" s="373"/>
      <c r="S282" s="517"/>
      <c r="T282" s="373"/>
      <c r="U282" s="373"/>
      <c r="V282" s="372" t="s">
        <v>12</v>
      </c>
      <c r="W282" s="268">
        <v>12.63</v>
      </c>
      <c r="X282" s="224" t="s">
        <v>8</v>
      </c>
      <c r="Y282" s="422"/>
      <c r="Z282" s="419"/>
      <c r="AA282" s="419"/>
      <c r="AB282" s="419"/>
      <c r="AC282" s="422"/>
      <c r="AD282" s="419"/>
      <c r="AE282" s="422"/>
      <c r="AF282" s="419"/>
      <c r="AG282" s="419"/>
      <c r="AH282" s="419"/>
      <c r="AI282" s="422"/>
      <c r="AJ282" s="419"/>
      <c r="AK282" s="422"/>
      <c r="AL282" s="419"/>
      <c r="AM282" s="419"/>
      <c r="AN282" s="419"/>
      <c r="AO282" s="422"/>
      <c r="AP282" s="419"/>
      <c r="AQ282" s="422"/>
      <c r="AR282" s="419"/>
    </row>
    <row r="283" spans="1:86">
      <c r="A283" s="520"/>
      <c r="B283" s="441"/>
      <c r="C283" s="499"/>
      <c r="D283" s="502"/>
      <c r="E283" s="502"/>
      <c r="F283" s="502"/>
      <c r="G283" s="502"/>
      <c r="H283" s="441"/>
      <c r="I283" s="441"/>
      <c r="J283" s="441"/>
      <c r="K283" s="502"/>
      <c r="L283" s="441"/>
      <c r="M283" s="502"/>
      <c r="N283" s="373"/>
      <c r="O283" s="373"/>
      <c r="P283" s="373"/>
      <c r="Q283" s="517"/>
      <c r="R283" s="373"/>
      <c r="S283" s="517"/>
      <c r="T283" s="373"/>
      <c r="U283" s="373"/>
      <c r="V283" s="374"/>
      <c r="W283" s="268">
        <v>0.25</v>
      </c>
      <c r="X283" s="170" t="s">
        <v>5</v>
      </c>
      <c r="Y283" s="422"/>
      <c r="Z283" s="419"/>
      <c r="AA283" s="419"/>
      <c r="AB283" s="419"/>
      <c r="AC283" s="422"/>
      <c r="AD283" s="419"/>
      <c r="AE283" s="422"/>
      <c r="AF283" s="419"/>
      <c r="AG283" s="419"/>
      <c r="AH283" s="419"/>
      <c r="AI283" s="422"/>
      <c r="AJ283" s="419"/>
      <c r="AK283" s="422"/>
      <c r="AL283" s="419"/>
      <c r="AM283" s="419"/>
      <c r="AN283" s="419"/>
      <c r="AO283" s="422"/>
      <c r="AP283" s="419"/>
      <c r="AQ283" s="422"/>
      <c r="AR283" s="419"/>
    </row>
    <row r="284" spans="1:86" ht="14.25" customHeight="1">
      <c r="A284" s="521"/>
      <c r="B284" s="442"/>
      <c r="C284" s="500"/>
      <c r="D284" s="503"/>
      <c r="E284" s="503"/>
      <c r="F284" s="503"/>
      <c r="G284" s="503"/>
      <c r="H284" s="442"/>
      <c r="I284" s="442"/>
      <c r="J284" s="442"/>
      <c r="K284" s="503"/>
      <c r="L284" s="442"/>
      <c r="M284" s="503"/>
      <c r="N284" s="374"/>
      <c r="O284" s="374"/>
      <c r="P284" s="374"/>
      <c r="Q284" s="518"/>
      <c r="R284" s="374"/>
      <c r="S284" s="518"/>
      <c r="T284" s="374"/>
      <c r="U284" s="374"/>
      <c r="V284" s="113" t="s">
        <v>105</v>
      </c>
      <c r="W284" s="243">
        <f>W281</f>
        <v>1500</v>
      </c>
      <c r="X284" s="112" t="s">
        <v>8</v>
      </c>
      <c r="Y284" s="423"/>
      <c r="Z284" s="420"/>
      <c r="AA284" s="420"/>
      <c r="AB284" s="420"/>
      <c r="AC284" s="423"/>
      <c r="AD284" s="420"/>
      <c r="AE284" s="423"/>
      <c r="AF284" s="420"/>
      <c r="AG284" s="420"/>
      <c r="AH284" s="420"/>
      <c r="AI284" s="423"/>
      <c r="AJ284" s="420"/>
      <c r="AK284" s="423"/>
      <c r="AL284" s="420"/>
      <c r="AM284" s="420"/>
      <c r="AN284" s="420"/>
      <c r="AO284" s="423"/>
      <c r="AP284" s="420"/>
      <c r="AQ284" s="423"/>
      <c r="AR284" s="420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</row>
    <row r="285" spans="1:86" ht="17.25" customHeight="1">
      <c r="A285" s="468">
        <v>59</v>
      </c>
      <c r="B285" s="606" t="s">
        <v>304</v>
      </c>
      <c r="C285" s="552" t="s">
        <v>305</v>
      </c>
      <c r="D285" s="501">
        <v>5.3</v>
      </c>
      <c r="E285" s="501">
        <v>55650</v>
      </c>
      <c r="F285" s="501">
        <v>5.3</v>
      </c>
      <c r="G285" s="501">
        <v>55650</v>
      </c>
      <c r="H285" s="440" t="s">
        <v>1774</v>
      </c>
      <c r="I285" s="440" t="s">
        <v>1775</v>
      </c>
      <c r="J285" s="440" t="s">
        <v>11</v>
      </c>
      <c r="K285" s="320">
        <v>0.22800000000000001</v>
      </c>
      <c r="L285" s="321" t="s">
        <v>5</v>
      </c>
      <c r="M285" s="387">
        <v>32680.326000000001</v>
      </c>
      <c r="N285" s="387"/>
      <c r="O285" s="387"/>
      <c r="P285" s="387"/>
      <c r="Q285" s="387"/>
      <c r="R285" s="387"/>
      <c r="S285" s="387"/>
      <c r="T285" s="387"/>
      <c r="U285" s="387"/>
      <c r="V285" s="387"/>
      <c r="W285" s="387"/>
      <c r="X285" s="387"/>
      <c r="Y285" s="387"/>
      <c r="Z285" s="387"/>
      <c r="AA285" s="387"/>
      <c r="AB285" s="387"/>
      <c r="AC285" s="387"/>
      <c r="AD285" s="387"/>
      <c r="AE285" s="387"/>
      <c r="AF285" s="387"/>
      <c r="AG285" s="387"/>
      <c r="AH285" s="387"/>
      <c r="AI285" s="387"/>
      <c r="AJ285" s="387"/>
      <c r="AK285" s="387"/>
      <c r="AL285" s="387"/>
      <c r="AM285" s="387"/>
      <c r="AN285" s="387"/>
      <c r="AO285" s="387"/>
      <c r="AP285" s="387"/>
      <c r="AQ285" s="387"/>
      <c r="AR285" s="387"/>
    </row>
    <row r="286" spans="1:86" ht="17.25" customHeight="1">
      <c r="A286" s="469"/>
      <c r="B286" s="607"/>
      <c r="C286" s="553"/>
      <c r="D286" s="502"/>
      <c r="E286" s="502"/>
      <c r="F286" s="502"/>
      <c r="G286" s="502"/>
      <c r="H286" s="441"/>
      <c r="I286" s="441"/>
      <c r="J286" s="442"/>
      <c r="K286" s="320">
        <v>2964</v>
      </c>
      <c r="L286" s="321" t="s">
        <v>8</v>
      </c>
      <c r="M286" s="388"/>
      <c r="N286" s="388"/>
      <c r="O286" s="388"/>
      <c r="P286" s="388"/>
      <c r="Q286" s="388"/>
      <c r="R286" s="388"/>
      <c r="S286" s="388"/>
      <c r="T286" s="388"/>
      <c r="U286" s="388"/>
      <c r="V286" s="388"/>
      <c r="W286" s="388"/>
      <c r="X286" s="388"/>
      <c r="Y286" s="388"/>
      <c r="Z286" s="388"/>
      <c r="AA286" s="388"/>
      <c r="AB286" s="388"/>
      <c r="AC286" s="388"/>
      <c r="AD286" s="388"/>
      <c r="AE286" s="388"/>
      <c r="AF286" s="388"/>
      <c r="AG286" s="388"/>
      <c r="AH286" s="388"/>
      <c r="AI286" s="388"/>
      <c r="AJ286" s="388"/>
      <c r="AK286" s="388"/>
      <c r="AL286" s="388"/>
      <c r="AM286" s="388"/>
      <c r="AN286" s="388"/>
      <c r="AO286" s="388"/>
      <c r="AP286" s="388"/>
      <c r="AQ286" s="388"/>
      <c r="AR286" s="388"/>
    </row>
    <row r="287" spans="1:86" ht="17.25" customHeight="1">
      <c r="A287" s="469"/>
      <c r="B287" s="607"/>
      <c r="C287" s="553"/>
      <c r="D287" s="502"/>
      <c r="E287" s="502"/>
      <c r="F287" s="502"/>
      <c r="G287" s="502"/>
      <c r="H287" s="441"/>
      <c r="I287" s="441"/>
      <c r="J287" s="440" t="s">
        <v>12</v>
      </c>
      <c r="K287" s="323">
        <v>88.7</v>
      </c>
      <c r="L287" s="321" t="s">
        <v>8</v>
      </c>
      <c r="M287" s="388"/>
      <c r="N287" s="388"/>
      <c r="O287" s="388"/>
      <c r="P287" s="388"/>
      <c r="Q287" s="388"/>
      <c r="R287" s="388"/>
      <c r="S287" s="388"/>
      <c r="T287" s="388"/>
      <c r="U287" s="388"/>
      <c r="V287" s="388"/>
      <c r="W287" s="388"/>
      <c r="X287" s="388"/>
      <c r="Y287" s="388"/>
      <c r="Z287" s="388"/>
      <c r="AA287" s="388"/>
      <c r="AB287" s="388"/>
      <c r="AC287" s="388"/>
      <c r="AD287" s="388"/>
      <c r="AE287" s="388"/>
      <c r="AF287" s="388"/>
      <c r="AG287" s="388"/>
      <c r="AH287" s="388"/>
      <c r="AI287" s="388"/>
      <c r="AJ287" s="388"/>
      <c r="AK287" s="388"/>
      <c r="AL287" s="388"/>
      <c r="AM287" s="388"/>
      <c r="AN287" s="388"/>
      <c r="AO287" s="388"/>
      <c r="AP287" s="388"/>
      <c r="AQ287" s="388"/>
      <c r="AR287" s="388"/>
    </row>
    <row r="288" spans="1:86" ht="17.25" customHeight="1">
      <c r="A288" s="469"/>
      <c r="B288" s="607"/>
      <c r="C288" s="553"/>
      <c r="D288" s="502"/>
      <c r="E288" s="502"/>
      <c r="F288" s="502"/>
      <c r="G288" s="502"/>
      <c r="H288" s="441"/>
      <c r="I288" s="441"/>
      <c r="J288" s="442"/>
      <c r="K288" s="323">
        <v>0.217</v>
      </c>
      <c r="L288" s="321" t="s">
        <v>5</v>
      </c>
      <c r="M288" s="388"/>
      <c r="N288" s="388"/>
      <c r="O288" s="388"/>
      <c r="P288" s="388"/>
      <c r="Q288" s="388"/>
      <c r="R288" s="388"/>
      <c r="S288" s="388"/>
      <c r="T288" s="388"/>
      <c r="U288" s="388"/>
      <c r="V288" s="388"/>
      <c r="W288" s="388"/>
      <c r="X288" s="388"/>
      <c r="Y288" s="388"/>
      <c r="Z288" s="388"/>
      <c r="AA288" s="388"/>
      <c r="AB288" s="388"/>
      <c r="AC288" s="388"/>
      <c r="AD288" s="388"/>
      <c r="AE288" s="388"/>
      <c r="AF288" s="388"/>
      <c r="AG288" s="388"/>
      <c r="AH288" s="388"/>
      <c r="AI288" s="388"/>
      <c r="AJ288" s="388"/>
      <c r="AK288" s="388"/>
      <c r="AL288" s="388"/>
      <c r="AM288" s="388"/>
      <c r="AN288" s="388"/>
      <c r="AO288" s="388"/>
      <c r="AP288" s="388"/>
      <c r="AQ288" s="388"/>
      <c r="AR288" s="388"/>
    </row>
    <row r="289" spans="1:44" ht="29.25" customHeight="1">
      <c r="A289" s="469"/>
      <c r="B289" s="607"/>
      <c r="C289" s="553"/>
      <c r="D289" s="502"/>
      <c r="E289" s="502"/>
      <c r="F289" s="502"/>
      <c r="G289" s="502"/>
      <c r="H289" s="441"/>
      <c r="I289" s="441"/>
      <c r="J289" s="318" t="s">
        <v>44</v>
      </c>
      <c r="K289" s="323">
        <v>7</v>
      </c>
      <c r="L289" s="321" t="s">
        <v>14</v>
      </c>
      <c r="M289" s="388"/>
      <c r="N289" s="388"/>
      <c r="O289" s="388"/>
      <c r="P289" s="388"/>
      <c r="Q289" s="388"/>
      <c r="R289" s="388"/>
      <c r="S289" s="388"/>
      <c r="T289" s="388"/>
      <c r="U289" s="388"/>
      <c r="V289" s="388"/>
      <c r="W289" s="388"/>
      <c r="X289" s="388"/>
      <c r="Y289" s="388"/>
      <c r="Z289" s="388"/>
      <c r="AA289" s="388"/>
      <c r="AB289" s="388"/>
      <c r="AC289" s="388"/>
      <c r="AD289" s="388"/>
      <c r="AE289" s="388"/>
      <c r="AF289" s="388"/>
      <c r="AG289" s="388"/>
      <c r="AH289" s="388"/>
      <c r="AI289" s="388"/>
      <c r="AJ289" s="388"/>
      <c r="AK289" s="388"/>
      <c r="AL289" s="388"/>
      <c r="AM289" s="388"/>
      <c r="AN289" s="388"/>
      <c r="AO289" s="388"/>
      <c r="AP289" s="388"/>
      <c r="AQ289" s="388"/>
      <c r="AR289" s="388"/>
    </row>
    <row r="290" spans="1:44" ht="17.25" customHeight="1">
      <c r="A290" s="469"/>
      <c r="B290" s="607"/>
      <c r="C290" s="553"/>
      <c r="D290" s="502"/>
      <c r="E290" s="502"/>
      <c r="F290" s="502"/>
      <c r="G290" s="502"/>
      <c r="H290" s="442"/>
      <c r="I290" s="442"/>
      <c r="J290" s="232" t="s">
        <v>105</v>
      </c>
      <c r="K290" s="320">
        <f>K286</f>
        <v>2964</v>
      </c>
      <c r="L290" s="321" t="s">
        <v>8</v>
      </c>
      <c r="M290" s="388"/>
      <c r="N290" s="388"/>
      <c r="O290" s="388"/>
      <c r="P290" s="388"/>
      <c r="Q290" s="388"/>
      <c r="R290" s="388"/>
      <c r="S290" s="388"/>
      <c r="T290" s="388"/>
      <c r="U290" s="388"/>
      <c r="V290" s="388"/>
      <c r="W290" s="388"/>
      <c r="X290" s="388"/>
      <c r="Y290" s="388"/>
      <c r="Z290" s="388"/>
      <c r="AA290" s="388"/>
      <c r="AB290" s="388"/>
      <c r="AC290" s="388"/>
      <c r="AD290" s="388"/>
      <c r="AE290" s="388"/>
      <c r="AF290" s="388"/>
      <c r="AG290" s="388"/>
      <c r="AH290" s="388"/>
      <c r="AI290" s="388"/>
      <c r="AJ290" s="388"/>
      <c r="AK290" s="388"/>
      <c r="AL290" s="388"/>
      <c r="AM290" s="388"/>
      <c r="AN290" s="388"/>
      <c r="AO290" s="388"/>
      <c r="AP290" s="388"/>
      <c r="AQ290" s="388"/>
      <c r="AR290" s="388"/>
    </row>
    <row r="291" spans="1:44" ht="17.25" customHeight="1">
      <c r="A291" s="469"/>
      <c r="B291" s="607"/>
      <c r="C291" s="553"/>
      <c r="D291" s="502"/>
      <c r="E291" s="502"/>
      <c r="F291" s="502"/>
      <c r="G291" s="502"/>
      <c r="H291" s="440" t="s">
        <v>1776</v>
      </c>
      <c r="I291" s="440" t="s">
        <v>1777</v>
      </c>
      <c r="J291" s="440" t="s">
        <v>11</v>
      </c>
      <c r="K291" s="323">
        <v>0.75</v>
      </c>
      <c r="L291" s="321" t="s">
        <v>5</v>
      </c>
      <c r="M291" s="388"/>
      <c r="N291" s="388"/>
      <c r="O291" s="388"/>
      <c r="P291" s="388"/>
      <c r="Q291" s="388"/>
      <c r="R291" s="388"/>
      <c r="S291" s="388"/>
      <c r="T291" s="388"/>
      <c r="U291" s="388"/>
      <c r="V291" s="388"/>
      <c r="W291" s="388"/>
      <c r="X291" s="388"/>
      <c r="Y291" s="388"/>
      <c r="Z291" s="388"/>
      <c r="AA291" s="388"/>
      <c r="AB291" s="388"/>
      <c r="AC291" s="388"/>
      <c r="AD291" s="388"/>
      <c r="AE291" s="388"/>
      <c r="AF291" s="388"/>
      <c r="AG291" s="388"/>
      <c r="AH291" s="388"/>
      <c r="AI291" s="388"/>
      <c r="AJ291" s="388"/>
      <c r="AK291" s="388"/>
      <c r="AL291" s="388"/>
      <c r="AM291" s="388"/>
      <c r="AN291" s="388"/>
      <c r="AO291" s="388"/>
      <c r="AP291" s="388"/>
      <c r="AQ291" s="388"/>
      <c r="AR291" s="388"/>
    </row>
    <row r="292" spans="1:44" ht="17.25" customHeight="1">
      <c r="A292" s="469"/>
      <c r="B292" s="607"/>
      <c r="C292" s="553"/>
      <c r="D292" s="502"/>
      <c r="E292" s="502"/>
      <c r="F292" s="502"/>
      <c r="G292" s="502"/>
      <c r="H292" s="441"/>
      <c r="I292" s="441"/>
      <c r="J292" s="442"/>
      <c r="K292" s="323">
        <v>7125</v>
      </c>
      <c r="L292" s="321" t="s">
        <v>8</v>
      </c>
      <c r="M292" s="388"/>
      <c r="N292" s="388"/>
      <c r="O292" s="388"/>
      <c r="P292" s="388"/>
      <c r="Q292" s="388"/>
      <c r="R292" s="388"/>
      <c r="S292" s="388"/>
      <c r="T292" s="388"/>
      <c r="U292" s="388"/>
      <c r="V292" s="388"/>
      <c r="W292" s="388"/>
      <c r="X292" s="388"/>
      <c r="Y292" s="388"/>
      <c r="Z292" s="388"/>
      <c r="AA292" s="388"/>
      <c r="AB292" s="388"/>
      <c r="AC292" s="388"/>
      <c r="AD292" s="388"/>
      <c r="AE292" s="388"/>
      <c r="AF292" s="388"/>
      <c r="AG292" s="388"/>
      <c r="AH292" s="388"/>
      <c r="AI292" s="388"/>
      <c r="AJ292" s="388"/>
      <c r="AK292" s="388"/>
      <c r="AL292" s="388"/>
      <c r="AM292" s="388"/>
      <c r="AN292" s="388"/>
      <c r="AO292" s="388"/>
      <c r="AP292" s="388"/>
      <c r="AQ292" s="388"/>
      <c r="AR292" s="388"/>
    </row>
    <row r="293" spans="1:44" ht="17.25" customHeight="1">
      <c r="A293" s="469"/>
      <c r="B293" s="607"/>
      <c r="C293" s="553"/>
      <c r="D293" s="502"/>
      <c r="E293" s="502"/>
      <c r="F293" s="502"/>
      <c r="G293" s="502"/>
      <c r="H293" s="441"/>
      <c r="I293" s="441"/>
      <c r="J293" s="319" t="s">
        <v>17</v>
      </c>
      <c r="K293" s="323">
        <v>314</v>
      </c>
      <c r="L293" s="321" t="s">
        <v>8</v>
      </c>
      <c r="M293" s="388"/>
      <c r="N293" s="388"/>
      <c r="O293" s="388"/>
      <c r="P293" s="388"/>
      <c r="Q293" s="388"/>
      <c r="R293" s="388"/>
      <c r="S293" s="388"/>
      <c r="T293" s="388"/>
      <c r="U293" s="388"/>
      <c r="V293" s="388"/>
      <c r="W293" s="388"/>
      <c r="X293" s="388"/>
      <c r="Y293" s="388"/>
      <c r="Z293" s="388"/>
      <c r="AA293" s="388"/>
      <c r="AB293" s="388"/>
      <c r="AC293" s="388"/>
      <c r="AD293" s="388"/>
      <c r="AE293" s="388"/>
      <c r="AF293" s="388"/>
      <c r="AG293" s="388"/>
      <c r="AH293" s="388"/>
      <c r="AI293" s="388"/>
      <c r="AJ293" s="388"/>
      <c r="AK293" s="388"/>
      <c r="AL293" s="388"/>
      <c r="AM293" s="388"/>
      <c r="AN293" s="388"/>
      <c r="AO293" s="388"/>
      <c r="AP293" s="388"/>
      <c r="AQ293" s="388"/>
      <c r="AR293" s="388"/>
    </row>
    <row r="294" spans="1:44" ht="17.25" customHeight="1">
      <c r="A294" s="469"/>
      <c r="B294" s="607"/>
      <c r="C294" s="553"/>
      <c r="D294" s="502"/>
      <c r="E294" s="502"/>
      <c r="F294" s="502"/>
      <c r="G294" s="502"/>
      <c r="H294" s="441"/>
      <c r="I294" s="441"/>
      <c r="J294" s="440" t="s">
        <v>12</v>
      </c>
      <c r="K294" s="323">
        <v>96.7</v>
      </c>
      <c r="L294" s="321" t="s">
        <v>8</v>
      </c>
      <c r="M294" s="388"/>
      <c r="N294" s="388"/>
      <c r="O294" s="388"/>
      <c r="P294" s="388"/>
      <c r="Q294" s="388"/>
      <c r="R294" s="388"/>
      <c r="S294" s="388"/>
      <c r="T294" s="388"/>
      <c r="U294" s="388"/>
      <c r="V294" s="388"/>
      <c r="W294" s="388"/>
      <c r="X294" s="388"/>
      <c r="Y294" s="388"/>
      <c r="Z294" s="388"/>
      <c r="AA294" s="388"/>
      <c r="AB294" s="388"/>
      <c r="AC294" s="388"/>
      <c r="AD294" s="388"/>
      <c r="AE294" s="388"/>
      <c r="AF294" s="388"/>
      <c r="AG294" s="388"/>
      <c r="AH294" s="388"/>
      <c r="AI294" s="388"/>
      <c r="AJ294" s="388"/>
      <c r="AK294" s="388"/>
      <c r="AL294" s="388"/>
      <c r="AM294" s="388"/>
      <c r="AN294" s="388"/>
      <c r="AO294" s="388"/>
      <c r="AP294" s="388"/>
      <c r="AQ294" s="388"/>
      <c r="AR294" s="388"/>
    </row>
    <row r="295" spans="1:44" ht="17.25" customHeight="1">
      <c r="A295" s="469"/>
      <c r="B295" s="607"/>
      <c r="C295" s="553"/>
      <c r="D295" s="502"/>
      <c r="E295" s="502"/>
      <c r="F295" s="502"/>
      <c r="G295" s="502"/>
      <c r="H295" s="441"/>
      <c r="I295" s="441"/>
      <c r="J295" s="442"/>
      <c r="K295" s="323">
        <v>0.75</v>
      </c>
      <c r="L295" s="321" t="s">
        <v>5</v>
      </c>
      <c r="M295" s="388"/>
      <c r="N295" s="388"/>
      <c r="O295" s="388"/>
      <c r="P295" s="388"/>
      <c r="Q295" s="388"/>
      <c r="R295" s="388"/>
      <c r="S295" s="388"/>
      <c r="T295" s="388"/>
      <c r="U295" s="388"/>
      <c r="V295" s="388"/>
      <c r="W295" s="388"/>
      <c r="X295" s="388"/>
      <c r="Y295" s="388"/>
      <c r="Z295" s="388"/>
      <c r="AA295" s="388"/>
      <c r="AB295" s="388"/>
      <c r="AC295" s="388"/>
      <c r="AD295" s="388"/>
      <c r="AE295" s="388"/>
      <c r="AF295" s="388"/>
      <c r="AG295" s="388"/>
      <c r="AH295" s="388"/>
      <c r="AI295" s="388"/>
      <c r="AJ295" s="388"/>
      <c r="AK295" s="388"/>
      <c r="AL295" s="388"/>
      <c r="AM295" s="388"/>
      <c r="AN295" s="388"/>
      <c r="AO295" s="388"/>
      <c r="AP295" s="388"/>
      <c r="AQ295" s="388"/>
      <c r="AR295" s="388"/>
    </row>
    <row r="296" spans="1:44" ht="30.75" customHeight="1">
      <c r="A296" s="469"/>
      <c r="B296" s="607"/>
      <c r="C296" s="553"/>
      <c r="D296" s="502"/>
      <c r="E296" s="502"/>
      <c r="F296" s="502"/>
      <c r="G296" s="502"/>
      <c r="H296" s="441"/>
      <c r="I296" s="441"/>
      <c r="J296" s="318" t="s">
        <v>44</v>
      </c>
      <c r="K296" s="323">
        <v>20</v>
      </c>
      <c r="L296" s="321" t="s">
        <v>14</v>
      </c>
      <c r="M296" s="388"/>
      <c r="N296" s="388"/>
      <c r="O296" s="388"/>
      <c r="P296" s="388"/>
      <c r="Q296" s="388"/>
      <c r="R296" s="388"/>
      <c r="S296" s="388"/>
      <c r="T296" s="388"/>
      <c r="U296" s="388"/>
      <c r="V296" s="388"/>
      <c r="W296" s="388"/>
      <c r="X296" s="388"/>
      <c r="Y296" s="388"/>
      <c r="Z296" s="388"/>
      <c r="AA296" s="388"/>
      <c r="AB296" s="388"/>
      <c r="AC296" s="388"/>
      <c r="AD296" s="388"/>
      <c r="AE296" s="388"/>
      <c r="AF296" s="388"/>
      <c r="AG296" s="388"/>
      <c r="AH296" s="388"/>
      <c r="AI296" s="388"/>
      <c r="AJ296" s="388"/>
      <c r="AK296" s="388"/>
      <c r="AL296" s="388"/>
      <c r="AM296" s="388"/>
      <c r="AN296" s="388"/>
      <c r="AO296" s="388"/>
      <c r="AP296" s="388"/>
      <c r="AQ296" s="388"/>
      <c r="AR296" s="388"/>
    </row>
    <row r="297" spans="1:44" ht="17.25" customHeight="1">
      <c r="A297" s="469"/>
      <c r="B297" s="607"/>
      <c r="C297" s="553"/>
      <c r="D297" s="502"/>
      <c r="E297" s="502"/>
      <c r="F297" s="502"/>
      <c r="G297" s="502"/>
      <c r="H297" s="442"/>
      <c r="I297" s="442"/>
      <c r="J297" s="232" t="s">
        <v>105</v>
      </c>
      <c r="K297" s="320">
        <f>K292</f>
        <v>7125</v>
      </c>
      <c r="L297" s="321" t="s">
        <v>8</v>
      </c>
      <c r="M297" s="388"/>
      <c r="N297" s="388"/>
      <c r="O297" s="388"/>
      <c r="P297" s="388"/>
      <c r="Q297" s="388"/>
      <c r="R297" s="388"/>
      <c r="S297" s="388"/>
      <c r="T297" s="388"/>
      <c r="U297" s="388"/>
      <c r="V297" s="388"/>
      <c r="W297" s="388"/>
      <c r="X297" s="388"/>
      <c r="Y297" s="388"/>
      <c r="Z297" s="388"/>
      <c r="AA297" s="388"/>
      <c r="AB297" s="388"/>
      <c r="AC297" s="388"/>
      <c r="AD297" s="388"/>
      <c r="AE297" s="388"/>
      <c r="AF297" s="388"/>
      <c r="AG297" s="388"/>
      <c r="AH297" s="388"/>
      <c r="AI297" s="388"/>
      <c r="AJ297" s="388"/>
      <c r="AK297" s="388"/>
      <c r="AL297" s="388"/>
      <c r="AM297" s="388"/>
      <c r="AN297" s="388"/>
      <c r="AO297" s="388"/>
      <c r="AP297" s="388"/>
      <c r="AQ297" s="388"/>
      <c r="AR297" s="388"/>
    </row>
    <row r="298" spans="1:44" ht="17.25" customHeight="1">
      <c r="A298" s="469"/>
      <c r="B298" s="607"/>
      <c r="C298" s="553"/>
      <c r="D298" s="502"/>
      <c r="E298" s="502"/>
      <c r="F298" s="502"/>
      <c r="G298" s="502"/>
      <c r="H298" s="440" t="s">
        <v>1778</v>
      </c>
      <c r="I298" s="440" t="s">
        <v>1779</v>
      </c>
      <c r="J298" s="440" t="s">
        <v>11</v>
      </c>
      <c r="K298" s="323">
        <v>1.133</v>
      </c>
      <c r="L298" s="321" t="s">
        <v>5</v>
      </c>
      <c r="M298" s="388"/>
      <c r="N298" s="388"/>
      <c r="O298" s="388"/>
      <c r="P298" s="388"/>
      <c r="Q298" s="388"/>
      <c r="R298" s="388"/>
      <c r="S298" s="388"/>
      <c r="T298" s="388"/>
      <c r="U298" s="388"/>
      <c r="V298" s="388"/>
      <c r="W298" s="388"/>
      <c r="X298" s="388"/>
      <c r="Y298" s="388"/>
      <c r="Z298" s="388"/>
      <c r="AA298" s="388"/>
      <c r="AB298" s="388"/>
      <c r="AC298" s="388"/>
      <c r="AD298" s="388"/>
      <c r="AE298" s="388"/>
      <c r="AF298" s="388"/>
      <c r="AG298" s="388"/>
      <c r="AH298" s="388"/>
      <c r="AI298" s="388"/>
      <c r="AJ298" s="388"/>
      <c r="AK298" s="388"/>
      <c r="AL298" s="388"/>
      <c r="AM298" s="388"/>
      <c r="AN298" s="388"/>
      <c r="AO298" s="388"/>
      <c r="AP298" s="388"/>
      <c r="AQ298" s="388"/>
      <c r="AR298" s="388"/>
    </row>
    <row r="299" spans="1:44" ht="17.25" customHeight="1">
      <c r="A299" s="469"/>
      <c r="B299" s="607"/>
      <c r="C299" s="553"/>
      <c r="D299" s="502"/>
      <c r="E299" s="502"/>
      <c r="F299" s="502"/>
      <c r="G299" s="502"/>
      <c r="H299" s="441"/>
      <c r="I299" s="441"/>
      <c r="J299" s="442"/>
      <c r="K299" s="323">
        <v>12900</v>
      </c>
      <c r="L299" s="321" t="s">
        <v>8</v>
      </c>
      <c r="M299" s="388"/>
      <c r="N299" s="388"/>
      <c r="O299" s="388"/>
      <c r="P299" s="388"/>
      <c r="Q299" s="388"/>
      <c r="R299" s="388"/>
      <c r="S299" s="388"/>
      <c r="T299" s="388"/>
      <c r="U299" s="388"/>
      <c r="V299" s="388"/>
      <c r="W299" s="388"/>
      <c r="X299" s="388"/>
      <c r="Y299" s="388"/>
      <c r="Z299" s="388"/>
      <c r="AA299" s="388"/>
      <c r="AB299" s="388"/>
      <c r="AC299" s="388"/>
      <c r="AD299" s="388"/>
      <c r="AE299" s="388"/>
      <c r="AF299" s="388"/>
      <c r="AG299" s="388"/>
      <c r="AH299" s="388"/>
      <c r="AI299" s="388"/>
      <c r="AJ299" s="388"/>
      <c r="AK299" s="388"/>
      <c r="AL299" s="388"/>
      <c r="AM299" s="388"/>
      <c r="AN299" s="388"/>
      <c r="AO299" s="388"/>
      <c r="AP299" s="388"/>
      <c r="AQ299" s="388"/>
      <c r="AR299" s="388"/>
    </row>
    <row r="300" spans="1:44" ht="17.25" customHeight="1">
      <c r="A300" s="469"/>
      <c r="B300" s="607"/>
      <c r="C300" s="553"/>
      <c r="D300" s="502"/>
      <c r="E300" s="502"/>
      <c r="F300" s="502"/>
      <c r="G300" s="502"/>
      <c r="H300" s="441"/>
      <c r="I300" s="441"/>
      <c r="J300" s="319" t="s">
        <v>17</v>
      </c>
      <c r="K300" s="323">
        <v>515</v>
      </c>
      <c r="L300" s="321" t="s">
        <v>8</v>
      </c>
      <c r="M300" s="388"/>
      <c r="N300" s="388"/>
      <c r="O300" s="388"/>
      <c r="P300" s="388"/>
      <c r="Q300" s="388"/>
      <c r="R300" s="388"/>
      <c r="S300" s="388"/>
      <c r="T300" s="388"/>
      <c r="U300" s="388"/>
      <c r="V300" s="388"/>
      <c r="W300" s="388"/>
      <c r="X300" s="388"/>
      <c r="Y300" s="388"/>
      <c r="Z300" s="388"/>
      <c r="AA300" s="388"/>
      <c r="AB300" s="388"/>
      <c r="AC300" s="388"/>
      <c r="AD300" s="388"/>
      <c r="AE300" s="388"/>
      <c r="AF300" s="388"/>
      <c r="AG300" s="388"/>
      <c r="AH300" s="388"/>
      <c r="AI300" s="388"/>
      <c r="AJ300" s="388"/>
      <c r="AK300" s="388"/>
      <c r="AL300" s="388"/>
      <c r="AM300" s="388"/>
      <c r="AN300" s="388"/>
      <c r="AO300" s="388"/>
      <c r="AP300" s="388"/>
      <c r="AQ300" s="388"/>
      <c r="AR300" s="388"/>
    </row>
    <row r="301" spans="1:44" ht="17.25" customHeight="1">
      <c r="A301" s="469"/>
      <c r="B301" s="607"/>
      <c r="C301" s="553"/>
      <c r="D301" s="502"/>
      <c r="E301" s="502"/>
      <c r="F301" s="502"/>
      <c r="G301" s="502"/>
      <c r="H301" s="441"/>
      <c r="I301" s="441"/>
      <c r="J301" s="440" t="s">
        <v>12</v>
      </c>
      <c r="K301" s="323">
        <v>137.31</v>
      </c>
      <c r="L301" s="321" t="s">
        <v>8</v>
      </c>
      <c r="M301" s="388"/>
      <c r="N301" s="388"/>
      <c r="O301" s="388"/>
      <c r="P301" s="388"/>
      <c r="Q301" s="388"/>
      <c r="R301" s="388"/>
      <c r="S301" s="388"/>
      <c r="T301" s="388"/>
      <c r="U301" s="388"/>
      <c r="V301" s="388"/>
      <c r="W301" s="388"/>
      <c r="X301" s="388"/>
      <c r="Y301" s="388"/>
      <c r="Z301" s="388"/>
      <c r="AA301" s="388"/>
      <c r="AB301" s="388"/>
      <c r="AC301" s="388"/>
      <c r="AD301" s="388"/>
      <c r="AE301" s="388"/>
      <c r="AF301" s="388"/>
      <c r="AG301" s="388"/>
      <c r="AH301" s="388"/>
      <c r="AI301" s="388"/>
      <c r="AJ301" s="388"/>
      <c r="AK301" s="388"/>
      <c r="AL301" s="388"/>
      <c r="AM301" s="388"/>
      <c r="AN301" s="388"/>
      <c r="AO301" s="388"/>
      <c r="AP301" s="388"/>
      <c r="AQ301" s="388"/>
      <c r="AR301" s="388"/>
    </row>
    <row r="302" spans="1:44" ht="17.25" customHeight="1">
      <c r="A302" s="469"/>
      <c r="B302" s="607"/>
      <c r="C302" s="553"/>
      <c r="D302" s="502"/>
      <c r="E302" s="502"/>
      <c r="F302" s="502"/>
      <c r="G302" s="502"/>
      <c r="H302" s="441"/>
      <c r="I302" s="441"/>
      <c r="J302" s="442"/>
      <c r="K302" s="323">
        <v>1.0669999999999999</v>
      </c>
      <c r="L302" s="321" t="s">
        <v>5</v>
      </c>
      <c r="M302" s="388"/>
      <c r="N302" s="388"/>
      <c r="O302" s="388"/>
      <c r="P302" s="388"/>
      <c r="Q302" s="388"/>
      <c r="R302" s="388"/>
      <c r="S302" s="388"/>
      <c r="T302" s="388"/>
      <c r="U302" s="388"/>
      <c r="V302" s="388"/>
      <c r="W302" s="388"/>
      <c r="X302" s="388"/>
      <c r="Y302" s="388"/>
      <c r="Z302" s="388"/>
      <c r="AA302" s="388"/>
      <c r="AB302" s="388"/>
      <c r="AC302" s="388"/>
      <c r="AD302" s="388"/>
      <c r="AE302" s="388"/>
      <c r="AF302" s="388"/>
      <c r="AG302" s="388"/>
      <c r="AH302" s="388"/>
      <c r="AI302" s="388"/>
      <c r="AJ302" s="388"/>
      <c r="AK302" s="388"/>
      <c r="AL302" s="388"/>
      <c r="AM302" s="388"/>
      <c r="AN302" s="388"/>
      <c r="AO302" s="388"/>
      <c r="AP302" s="388"/>
      <c r="AQ302" s="388"/>
      <c r="AR302" s="388"/>
    </row>
    <row r="303" spans="1:44" ht="32.25" customHeight="1">
      <c r="A303" s="469"/>
      <c r="B303" s="607"/>
      <c r="C303" s="553"/>
      <c r="D303" s="502"/>
      <c r="E303" s="502"/>
      <c r="F303" s="502"/>
      <c r="G303" s="502"/>
      <c r="H303" s="441"/>
      <c r="I303" s="441"/>
      <c r="J303" s="318" t="s">
        <v>44</v>
      </c>
      <c r="K303" s="323">
        <v>12</v>
      </c>
      <c r="L303" s="321" t="s">
        <v>14</v>
      </c>
      <c r="M303" s="388"/>
      <c r="N303" s="388"/>
      <c r="O303" s="388"/>
      <c r="P303" s="388"/>
      <c r="Q303" s="388"/>
      <c r="R303" s="388"/>
      <c r="S303" s="388"/>
      <c r="T303" s="388"/>
      <c r="U303" s="388"/>
      <c r="V303" s="388"/>
      <c r="W303" s="388"/>
      <c r="X303" s="388"/>
      <c r="Y303" s="388"/>
      <c r="Z303" s="388"/>
      <c r="AA303" s="388"/>
      <c r="AB303" s="388"/>
      <c r="AC303" s="388"/>
      <c r="AD303" s="388"/>
      <c r="AE303" s="388"/>
      <c r="AF303" s="388"/>
      <c r="AG303" s="388"/>
      <c r="AH303" s="388"/>
      <c r="AI303" s="388"/>
      <c r="AJ303" s="388"/>
      <c r="AK303" s="388"/>
      <c r="AL303" s="388"/>
      <c r="AM303" s="388"/>
      <c r="AN303" s="388"/>
      <c r="AO303" s="388"/>
      <c r="AP303" s="388"/>
      <c r="AQ303" s="388"/>
      <c r="AR303" s="388"/>
    </row>
    <row r="304" spans="1:44" ht="17.25" customHeight="1">
      <c r="A304" s="469"/>
      <c r="B304" s="607"/>
      <c r="C304" s="553"/>
      <c r="D304" s="502"/>
      <c r="E304" s="502"/>
      <c r="F304" s="502"/>
      <c r="G304" s="502"/>
      <c r="H304" s="442"/>
      <c r="I304" s="442"/>
      <c r="J304" s="232" t="s">
        <v>105</v>
      </c>
      <c r="K304" s="320">
        <f>K299</f>
        <v>12900</v>
      </c>
      <c r="L304" s="321" t="s">
        <v>8</v>
      </c>
      <c r="M304" s="388"/>
      <c r="N304" s="388"/>
      <c r="O304" s="388"/>
      <c r="P304" s="388"/>
      <c r="Q304" s="388"/>
      <c r="R304" s="388"/>
      <c r="S304" s="388"/>
      <c r="T304" s="388"/>
      <c r="U304" s="388"/>
      <c r="V304" s="388"/>
      <c r="W304" s="388"/>
      <c r="X304" s="388"/>
      <c r="Y304" s="388"/>
      <c r="Z304" s="388"/>
      <c r="AA304" s="388"/>
      <c r="AB304" s="388"/>
      <c r="AC304" s="388"/>
      <c r="AD304" s="388"/>
      <c r="AE304" s="388"/>
      <c r="AF304" s="388"/>
      <c r="AG304" s="388"/>
      <c r="AH304" s="388"/>
      <c r="AI304" s="388"/>
      <c r="AJ304" s="388"/>
      <c r="AK304" s="388"/>
      <c r="AL304" s="388"/>
      <c r="AM304" s="388"/>
      <c r="AN304" s="388"/>
      <c r="AO304" s="388"/>
      <c r="AP304" s="388"/>
      <c r="AQ304" s="388"/>
      <c r="AR304" s="388"/>
    </row>
    <row r="305" spans="1:86" ht="21" customHeight="1">
      <c r="A305" s="469"/>
      <c r="B305" s="607"/>
      <c r="C305" s="553"/>
      <c r="D305" s="502"/>
      <c r="E305" s="502"/>
      <c r="F305" s="502"/>
      <c r="G305" s="502"/>
      <c r="H305" s="440" t="s">
        <v>1780</v>
      </c>
      <c r="I305" s="440" t="s">
        <v>1781</v>
      </c>
      <c r="J305" s="440" t="s">
        <v>11</v>
      </c>
      <c r="K305" s="323">
        <v>0.63200000000000001</v>
      </c>
      <c r="L305" s="321" t="s">
        <v>5</v>
      </c>
      <c r="M305" s="388"/>
      <c r="N305" s="388"/>
      <c r="O305" s="388"/>
      <c r="P305" s="388"/>
      <c r="Q305" s="388"/>
      <c r="R305" s="388"/>
      <c r="S305" s="388"/>
      <c r="T305" s="388"/>
      <c r="U305" s="388"/>
      <c r="V305" s="388"/>
      <c r="W305" s="388"/>
      <c r="X305" s="388"/>
      <c r="Y305" s="388"/>
      <c r="Z305" s="388"/>
      <c r="AA305" s="388"/>
      <c r="AB305" s="388"/>
      <c r="AC305" s="388"/>
      <c r="AD305" s="388"/>
      <c r="AE305" s="388"/>
      <c r="AF305" s="388"/>
      <c r="AG305" s="388"/>
      <c r="AH305" s="388"/>
      <c r="AI305" s="388"/>
      <c r="AJ305" s="388"/>
      <c r="AK305" s="388"/>
      <c r="AL305" s="388"/>
      <c r="AM305" s="388"/>
      <c r="AN305" s="388"/>
      <c r="AO305" s="388"/>
      <c r="AP305" s="388"/>
      <c r="AQ305" s="388"/>
      <c r="AR305" s="388"/>
    </row>
    <row r="306" spans="1:86" ht="21" customHeight="1">
      <c r="A306" s="469"/>
      <c r="B306" s="607"/>
      <c r="C306" s="553"/>
      <c r="D306" s="502"/>
      <c r="E306" s="502"/>
      <c r="F306" s="502"/>
      <c r="G306" s="502"/>
      <c r="H306" s="441"/>
      <c r="I306" s="441"/>
      <c r="J306" s="442"/>
      <c r="K306" s="323">
        <v>5309</v>
      </c>
      <c r="L306" s="321" t="s">
        <v>8</v>
      </c>
      <c r="M306" s="388"/>
      <c r="N306" s="388"/>
      <c r="O306" s="388"/>
      <c r="P306" s="388"/>
      <c r="Q306" s="388"/>
      <c r="R306" s="388"/>
      <c r="S306" s="388"/>
      <c r="T306" s="388"/>
      <c r="U306" s="388"/>
      <c r="V306" s="388"/>
      <c r="W306" s="388"/>
      <c r="X306" s="388"/>
      <c r="Y306" s="388"/>
      <c r="Z306" s="388"/>
      <c r="AA306" s="388"/>
      <c r="AB306" s="388"/>
      <c r="AC306" s="388"/>
      <c r="AD306" s="388"/>
      <c r="AE306" s="388"/>
      <c r="AF306" s="388"/>
      <c r="AG306" s="388"/>
      <c r="AH306" s="388"/>
      <c r="AI306" s="388"/>
      <c r="AJ306" s="388"/>
      <c r="AK306" s="388"/>
      <c r="AL306" s="388"/>
      <c r="AM306" s="388"/>
      <c r="AN306" s="388"/>
      <c r="AO306" s="388"/>
      <c r="AP306" s="388"/>
      <c r="AQ306" s="388"/>
      <c r="AR306" s="388"/>
    </row>
    <row r="307" spans="1:86" ht="17.25" customHeight="1">
      <c r="A307" s="469"/>
      <c r="B307" s="607"/>
      <c r="C307" s="553"/>
      <c r="D307" s="502"/>
      <c r="E307" s="502"/>
      <c r="F307" s="502"/>
      <c r="G307" s="502"/>
      <c r="H307" s="441"/>
      <c r="I307" s="441"/>
      <c r="J307" s="440" t="s">
        <v>12</v>
      </c>
      <c r="K307" s="323">
        <v>51.8</v>
      </c>
      <c r="L307" s="321" t="s">
        <v>8</v>
      </c>
      <c r="M307" s="388"/>
      <c r="N307" s="388"/>
      <c r="O307" s="388"/>
      <c r="P307" s="388"/>
      <c r="Q307" s="388"/>
      <c r="R307" s="388"/>
      <c r="S307" s="388"/>
      <c r="T307" s="388"/>
      <c r="U307" s="388"/>
      <c r="V307" s="388"/>
      <c r="W307" s="388"/>
      <c r="X307" s="388"/>
      <c r="Y307" s="388"/>
      <c r="Z307" s="388"/>
      <c r="AA307" s="388"/>
      <c r="AB307" s="388"/>
      <c r="AC307" s="388"/>
      <c r="AD307" s="388"/>
      <c r="AE307" s="388"/>
      <c r="AF307" s="388"/>
      <c r="AG307" s="388"/>
      <c r="AH307" s="388"/>
      <c r="AI307" s="388"/>
      <c r="AJ307" s="388"/>
      <c r="AK307" s="388"/>
      <c r="AL307" s="388"/>
      <c r="AM307" s="388"/>
      <c r="AN307" s="388"/>
      <c r="AO307" s="388"/>
      <c r="AP307" s="388"/>
      <c r="AQ307" s="388"/>
      <c r="AR307" s="388"/>
    </row>
    <row r="308" spans="1:86" ht="17.25" customHeight="1">
      <c r="A308" s="469"/>
      <c r="B308" s="607"/>
      <c r="C308" s="553"/>
      <c r="D308" s="502"/>
      <c r="E308" s="502"/>
      <c r="F308" s="502"/>
      <c r="G308" s="502"/>
      <c r="H308" s="441"/>
      <c r="I308" s="441"/>
      <c r="J308" s="442"/>
      <c r="K308" s="323">
        <v>0.63200000000000001</v>
      </c>
      <c r="L308" s="321" t="s">
        <v>5</v>
      </c>
      <c r="M308" s="388"/>
      <c r="N308" s="388"/>
      <c r="O308" s="388"/>
      <c r="P308" s="388"/>
      <c r="Q308" s="388"/>
      <c r="R308" s="388"/>
      <c r="S308" s="388"/>
      <c r="T308" s="388"/>
      <c r="U308" s="388"/>
      <c r="V308" s="388"/>
      <c r="W308" s="388"/>
      <c r="X308" s="388"/>
      <c r="Y308" s="388"/>
      <c r="Z308" s="388"/>
      <c r="AA308" s="388"/>
      <c r="AB308" s="388"/>
      <c r="AC308" s="388"/>
      <c r="AD308" s="388"/>
      <c r="AE308" s="388"/>
      <c r="AF308" s="388"/>
      <c r="AG308" s="388"/>
      <c r="AH308" s="388"/>
      <c r="AI308" s="388"/>
      <c r="AJ308" s="388"/>
      <c r="AK308" s="388"/>
      <c r="AL308" s="388"/>
      <c r="AM308" s="388"/>
      <c r="AN308" s="388"/>
      <c r="AO308" s="388"/>
      <c r="AP308" s="388"/>
      <c r="AQ308" s="388"/>
      <c r="AR308" s="388"/>
    </row>
    <row r="309" spans="1:86" ht="27.75" customHeight="1">
      <c r="A309" s="469"/>
      <c r="B309" s="607"/>
      <c r="C309" s="553"/>
      <c r="D309" s="502"/>
      <c r="E309" s="502"/>
      <c r="F309" s="502"/>
      <c r="G309" s="502"/>
      <c r="H309" s="441"/>
      <c r="I309" s="441"/>
      <c r="J309" s="318" t="s">
        <v>44</v>
      </c>
      <c r="K309" s="323">
        <v>4</v>
      </c>
      <c r="L309" s="321" t="s">
        <v>14</v>
      </c>
      <c r="M309" s="388"/>
      <c r="N309" s="388"/>
      <c r="O309" s="388"/>
      <c r="P309" s="388"/>
      <c r="Q309" s="388"/>
      <c r="R309" s="388"/>
      <c r="S309" s="388"/>
      <c r="T309" s="388"/>
      <c r="U309" s="388"/>
      <c r="V309" s="388"/>
      <c r="W309" s="388"/>
      <c r="X309" s="388"/>
      <c r="Y309" s="388"/>
      <c r="Z309" s="388"/>
      <c r="AA309" s="388"/>
      <c r="AB309" s="388"/>
      <c r="AC309" s="388"/>
      <c r="AD309" s="388"/>
      <c r="AE309" s="388"/>
      <c r="AF309" s="388"/>
      <c r="AG309" s="388"/>
      <c r="AH309" s="388"/>
      <c r="AI309" s="388"/>
      <c r="AJ309" s="388"/>
      <c r="AK309" s="388"/>
      <c r="AL309" s="388"/>
      <c r="AM309" s="388"/>
      <c r="AN309" s="388"/>
      <c r="AO309" s="388"/>
      <c r="AP309" s="388"/>
      <c r="AQ309" s="388"/>
      <c r="AR309" s="388"/>
    </row>
    <row r="310" spans="1:86">
      <c r="A310" s="470"/>
      <c r="B310" s="608"/>
      <c r="C310" s="554"/>
      <c r="D310" s="503"/>
      <c r="E310" s="503"/>
      <c r="F310" s="503"/>
      <c r="G310" s="503"/>
      <c r="H310" s="442"/>
      <c r="I310" s="442"/>
      <c r="J310" s="232" t="s">
        <v>105</v>
      </c>
      <c r="K310" s="320">
        <f>K306</f>
        <v>5309</v>
      </c>
      <c r="L310" s="321" t="s">
        <v>8</v>
      </c>
      <c r="M310" s="389"/>
      <c r="N310" s="389"/>
      <c r="O310" s="389"/>
      <c r="P310" s="389"/>
      <c r="Q310" s="389"/>
      <c r="R310" s="389"/>
      <c r="S310" s="389"/>
      <c r="T310" s="389"/>
      <c r="U310" s="389"/>
      <c r="V310" s="389"/>
      <c r="W310" s="389"/>
      <c r="X310" s="389"/>
      <c r="Y310" s="389"/>
      <c r="Z310" s="389"/>
      <c r="AA310" s="389"/>
      <c r="AB310" s="389"/>
      <c r="AC310" s="389"/>
      <c r="AD310" s="389"/>
      <c r="AE310" s="389"/>
      <c r="AF310" s="389"/>
      <c r="AG310" s="389"/>
      <c r="AH310" s="389"/>
      <c r="AI310" s="389"/>
      <c r="AJ310" s="389"/>
      <c r="AK310" s="389"/>
      <c r="AL310" s="389"/>
      <c r="AM310" s="389"/>
      <c r="AN310" s="389"/>
      <c r="AO310" s="389"/>
      <c r="AP310" s="389"/>
      <c r="AQ310" s="389"/>
      <c r="AR310" s="389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</row>
    <row r="311" spans="1:86" ht="25.5" customHeight="1">
      <c r="A311" s="573">
        <v>60</v>
      </c>
      <c r="B311" s="505" t="s">
        <v>306</v>
      </c>
      <c r="C311" s="487" t="s">
        <v>307</v>
      </c>
      <c r="D311" s="411">
        <v>0.2</v>
      </c>
      <c r="E311" s="411">
        <v>525</v>
      </c>
      <c r="F311" s="411">
        <v>0.2</v>
      </c>
      <c r="G311" s="411">
        <v>525</v>
      </c>
      <c r="H311" s="522"/>
      <c r="I311" s="522"/>
      <c r="J311" s="522"/>
      <c r="K311" s="411"/>
      <c r="L311" s="522"/>
      <c r="M311" s="411"/>
      <c r="N311" s="443"/>
      <c r="O311" s="443"/>
      <c r="P311" s="443"/>
      <c r="Q311" s="448"/>
      <c r="R311" s="443"/>
      <c r="S311" s="448"/>
      <c r="T311" s="443" t="s">
        <v>1747</v>
      </c>
      <c r="U311" s="443" t="s">
        <v>1764</v>
      </c>
      <c r="V311" s="372" t="s">
        <v>11</v>
      </c>
      <c r="W311" s="267">
        <v>0.02</v>
      </c>
      <c r="X311" s="170" t="s">
        <v>5</v>
      </c>
      <c r="Y311" s="421">
        <v>269.22259999999983</v>
      </c>
      <c r="Z311" s="418"/>
      <c r="AA311" s="418"/>
      <c r="AB311" s="418"/>
      <c r="AC311" s="421"/>
      <c r="AD311" s="418"/>
      <c r="AE311" s="421"/>
      <c r="AF311" s="418"/>
      <c r="AG311" s="418"/>
      <c r="AH311" s="418"/>
      <c r="AI311" s="421"/>
      <c r="AJ311" s="418"/>
      <c r="AK311" s="421"/>
      <c r="AL311" s="418"/>
      <c r="AM311" s="418"/>
      <c r="AN311" s="418"/>
      <c r="AO311" s="421"/>
      <c r="AP311" s="418"/>
      <c r="AQ311" s="421"/>
      <c r="AR311" s="418"/>
    </row>
    <row r="312" spans="1:86" ht="25.5" customHeight="1">
      <c r="A312" s="574"/>
      <c r="B312" s="506"/>
      <c r="C312" s="508"/>
      <c r="D312" s="412"/>
      <c r="E312" s="412"/>
      <c r="F312" s="412"/>
      <c r="G312" s="412"/>
      <c r="H312" s="523"/>
      <c r="I312" s="523"/>
      <c r="J312" s="523"/>
      <c r="K312" s="412"/>
      <c r="L312" s="523"/>
      <c r="M312" s="412"/>
      <c r="N312" s="444"/>
      <c r="O312" s="444"/>
      <c r="P312" s="444"/>
      <c r="Q312" s="483"/>
      <c r="R312" s="444"/>
      <c r="S312" s="483"/>
      <c r="T312" s="444"/>
      <c r="U312" s="444"/>
      <c r="V312" s="374"/>
      <c r="W312" s="267">
        <v>70</v>
      </c>
      <c r="X312" s="170" t="s">
        <v>8</v>
      </c>
      <c r="Y312" s="422"/>
      <c r="Z312" s="419"/>
      <c r="AA312" s="419"/>
      <c r="AB312" s="419"/>
      <c r="AC312" s="422"/>
      <c r="AD312" s="419"/>
      <c r="AE312" s="422"/>
      <c r="AF312" s="419"/>
      <c r="AG312" s="419"/>
      <c r="AH312" s="419"/>
      <c r="AI312" s="422"/>
      <c r="AJ312" s="419"/>
      <c r="AK312" s="422"/>
      <c r="AL312" s="419"/>
      <c r="AM312" s="419"/>
      <c r="AN312" s="419"/>
      <c r="AO312" s="422"/>
      <c r="AP312" s="419"/>
      <c r="AQ312" s="422"/>
      <c r="AR312" s="419"/>
    </row>
    <row r="313" spans="1:86">
      <c r="A313" s="593"/>
      <c r="B313" s="507"/>
      <c r="C313" s="488"/>
      <c r="D313" s="515"/>
      <c r="E313" s="515"/>
      <c r="F313" s="515"/>
      <c r="G313" s="515"/>
      <c r="H313" s="524"/>
      <c r="I313" s="524"/>
      <c r="J313" s="524"/>
      <c r="K313" s="515"/>
      <c r="L313" s="524"/>
      <c r="M313" s="515"/>
      <c r="N313" s="445"/>
      <c r="O313" s="445"/>
      <c r="P313" s="445"/>
      <c r="Q313" s="449"/>
      <c r="R313" s="445"/>
      <c r="S313" s="449"/>
      <c r="T313" s="445"/>
      <c r="U313" s="445"/>
      <c r="V313" s="113" t="s">
        <v>105</v>
      </c>
      <c r="W313" s="243">
        <f>W312</f>
        <v>70</v>
      </c>
      <c r="X313" s="112" t="s">
        <v>8</v>
      </c>
      <c r="Y313" s="423"/>
      <c r="Z313" s="420"/>
      <c r="AA313" s="420"/>
      <c r="AB313" s="420"/>
      <c r="AC313" s="423"/>
      <c r="AD313" s="420"/>
      <c r="AE313" s="423"/>
      <c r="AF313" s="420"/>
      <c r="AG313" s="420"/>
      <c r="AH313" s="420"/>
      <c r="AI313" s="423"/>
      <c r="AJ313" s="420"/>
      <c r="AK313" s="423"/>
      <c r="AL313" s="420"/>
      <c r="AM313" s="420"/>
      <c r="AN313" s="420"/>
      <c r="AO313" s="423"/>
      <c r="AP313" s="420"/>
      <c r="AQ313" s="423"/>
      <c r="AR313" s="420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</row>
    <row r="314" spans="1:86" ht="15" customHeight="1">
      <c r="A314" s="519">
        <v>61</v>
      </c>
      <c r="B314" s="440" t="s">
        <v>310</v>
      </c>
      <c r="C314" s="498" t="s">
        <v>311</v>
      </c>
      <c r="D314" s="501">
        <v>1.1000000000000001</v>
      </c>
      <c r="E314" s="501">
        <v>9900</v>
      </c>
      <c r="F314" s="501">
        <v>1.1000000000000001</v>
      </c>
      <c r="G314" s="501">
        <v>9900</v>
      </c>
      <c r="H314" s="440"/>
      <c r="I314" s="440"/>
      <c r="J314" s="440"/>
      <c r="K314" s="501"/>
      <c r="L314" s="440"/>
      <c r="M314" s="501"/>
      <c r="N314" s="372"/>
      <c r="O314" s="372"/>
      <c r="P314" s="372"/>
      <c r="Q314" s="516"/>
      <c r="R314" s="372"/>
      <c r="S314" s="516"/>
      <c r="T314" s="372" t="s">
        <v>1782</v>
      </c>
      <c r="U314" s="372" t="s">
        <v>1698</v>
      </c>
      <c r="V314" s="372" t="s">
        <v>11</v>
      </c>
      <c r="W314" s="267">
        <v>0.3</v>
      </c>
      <c r="X314" s="170" t="s">
        <v>5</v>
      </c>
      <c r="Y314" s="421">
        <v>4038.3390000000004</v>
      </c>
      <c r="Z314" s="418"/>
      <c r="AA314" s="418"/>
      <c r="AB314" s="418"/>
      <c r="AC314" s="421"/>
      <c r="AD314" s="418"/>
      <c r="AE314" s="421"/>
      <c r="AF314" s="418"/>
      <c r="AG314" s="418"/>
      <c r="AH314" s="418"/>
      <c r="AI314" s="421"/>
      <c r="AJ314" s="418"/>
      <c r="AK314" s="421"/>
      <c r="AL314" s="418"/>
      <c r="AM314" s="418"/>
      <c r="AN314" s="418"/>
      <c r="AO314" s="421"/>
      <c r="AP314" s="418"/>
      <c r="AQ314" s="421"/>
      <c r="AR314" s="418"/>
    </row>
    <row r="315" spans="1:86">
      <c r="A315" s="520"/>
      <c r="B315" s="441"/>
      <c r="C315" s="499"/>
      <c r="D315" s="502"/>
      <c r="E315" s="502"/>
      <c r="F315" s="502"/>
      <c r="G315" s="502"/>
      <c r="H315" s="441"/>
      <c r="I315" s="441"/>
      <c r="J315" s="441"/>
      <c r="K315" s="502"/>
      <c r="L315" s="441"/>
      <c r="M315" s="502"/>
      <c r="N315" s="373"/>
      <c r="O315" s="373"/>
      <c r="P315" s="373"/>
      <c r="Q315" s="517"/>
      <c r="R315" s="373"/>
      <c r="S315" s="517"/>
      <c r="T315" s="373"/>
      <c r="U315" s="373"/>
      <c r="V315" s="374"/>
      <c r="W315" s="268">
        <v>2700</v>
      </c>
      <c r="X315" s="224" t="s">
        <v>8</v>
      </c>
      <c r="Y315" s="422"/>
      <c r="Z315" s="419"/>
      <c r="AA315" s="419"/>
      <c r="AB315" s="419"/>
      <c r="AC315" s="422"/>
      <c r="AD315" s="419"/>
      <c r="AE315" s="422"/>
      <c r="AF315" s="419"/>
      <c r="AG315" s="419"/>
      <c r="AH315" s="419"/>
      <c r="AI315" s="422"/>
      <c r="AJ315" s="419"/>
      <c r="AK315" s="422"/>
      <c r="AL315" s="419"/>
      <c r="AM315" s="419"/>
      <c r="AN315" s="419"/>
      <c r="AO315" s="422"/>
      <c r="AP315" s="419"/>
      <c r="AQ315" s="422"/>
      <c r="AR315" s="419"/>
    </row>
    <row r="316" spans="1:86">
      <c r="A316" s="520"/>
      <c r="B316" s="441"/>
      <c r="C316" s="499"/>
      <c r="D316" s="502"/>
      <c r="E316" s="502"/>
      <c r="F316" s="502"/>
      <c r="G316" s="502"/>
      <c r="H316" s="441"/>
      <c r="I316" s="441"/>
      <c r="J316" s="441"/>
      <c r="K316" s="502"/>
      <c r="L316" s="441"/>
      <c r="M316" s="502"/>
      <c r="N316" s="373"/>
      <c r="O316" s="373"/>
      <c r="P316" s="373"/>
      <c r="Q316" s="517"/>
      <c r="R316" s="373"/>
      <c r="S316" s="517"/>
      <c r="T316" s="373"/>
      <c r="U316" s="373"/>
      <c r="V316" s="372" t="s">
        <v>12</v>
      </c>
      <c r="W316" s="268">
        <v>77.3</v>
      </c>
      <c r="X316" s="224" t="s">
        <v>8</v>
      </c>
      <c r="Y316" s="422"/>
      <c r="Z316" s="419"/>
      <c r="AA316" s="419"/>
      <c r="AB316" s="419"/>
      <c r="AC316" s="422"/>
      <c r="AD316" s="419"/>
      <c r="AE316" s="422"/>
      <c r="AF316" s="419"/>
      <c r="AG316" s="419"/>
      <c r="AH316" s="419"/>
      <c r="AI316" s="422"/>
      <c r="AJ316" s="419"/>
      <c r="AK316" s="422"/>
      <c r="AL316" s="419"/>
      <c r="AM316" s="419"/>
      <c r="AN316" s="419"/>
      <c r="AO316" s="422"/>
      <c r="AP316" s="419"/>
      <c r="AQ316" s="422"/>
      <c r="AR316" s="419"/>
    </row>
    <row r="317" spans="1:86">
      <c r="A317" s="520"/>
      <c r="B317" s="441"/>
      <c r="C317" s="499"/>
      <c r="D317" s="502"/>
      <c r="E317" s="502"/>
      <c r="F317" s="502"/>
      <c r="G317" s="502"/>
      <c r="H317" s="441"/>
      <c r="I317" s="441"/>
      <c r="J317" s="441"/>
      <c r="K317" s="502"/>
      <c r="L317" s="441"/>
      <c r="M317" s="502"/>
      <c r="N317" s="373"/>
      <c r="O317" s="373"/>
      <c r="P317" s="373"/>
      <c r="Q317" s="517"/>
      <c r="R317" s="373"/>
      <c r="S317" s="517"/>
      <c r="T317" s="373"/>
      <c r="U317" s="373"/>
      <c r="V317" s="374"/>
      <c r="W317" s="268">
        <v>0.3</v>
      </c>
      <c r="X317" s="170" t="s">
        <v>5</v>
      </c>
      <c r="Y317" s="422"/>
      <c r="Z317" s="419"/>
      <c r="AA317" s="419"/>
      <c r="AB317" s="419"/>
      <c r="AC317" s="422"/>
      <c r="AD317" s="419"/>
      <c r="AE317" s="422"/>
      <c r="AF317" s="419"/>
      <c r="AG317" s="419"/>
      <c r="AH317" s="419"/>
      <c r="AI317" s="422"/>
      <c r="AJ317" s="419"/>
      <c r="AK317" s="422"/>
      <c r="AL317" s="419"/>
      <c r="AM317" s="419"/>
      <c r="AN317" s="419"/>
      <c r="AO317" s="422"/>
      <c r="AP317" s="419"/>
      <c r="AQ317" s="422"/>
      <c r="AR317" s="419"/>
    </row>
    <row r="318" spans="1:86" ht="14.25" customHeight="1">
      <c r="A318" s="521"/>
      <c r="B318" s="442"/>
      <c r="C318" s="500"/>
      <c r="D318" s="503"/>
      <c r="E318" s="503"/>
      <c r="F318" s="503"/>
      <c r="G318" s="503"/>
      <c r="H318" s="442"/>
      <c r="I318" s="442"/>
      <c r="J318" s="442"/>
      <c r="K318" s="503"/>
      <c r="L318" s="442"/>
      <c r="M318" s="503"/>
      <c r="N318" s="374"/>
      <c r="O318" s="374"/>
      <c r="P318" s="374"/>
      <c r="Q318" s="518"/>
      <c r="R318" s="374"/>
      <c r="S318" s="518"/>
      <c r="T318" s="374"/>
      <c r="U318" s="374"/>
      <c r="V318" s="113" t="s">
        <v>105</v>
      </c>
      <c r="W318" s="243">
        <f>W315</f>
        <v>2700</v>
      </c>
      <c r="X318" s="112" t="s">
        <v>8</v>
      </c>
      <c r="Y318" s="423"/>
      <c r="Z318" s="420"/>
      <c r="AA318" s="420"/>
      <c r="AB318" s="420"/>
      <c r="AC318" s="423"/>
      <c r="AD318" s="420"/>
      <c r="AE318" s="423"/>
      <c r="AF318" s="420"/>
      <c r="AG318" s="420"/>
      <c r="AH318" s="420"/>
      <c r="AI318" s="423"/>
      <c r="AJ318" s="420"/>
      <c r="AK318" s="423"/>
      <c r="AL318" s="420"/>
      <c r="AM318" s="420"/>
      <c r="AN318" s="420"/>
      <c r="AO318" s="423"/>
      <c r="AP318" s="420"/>
      <c r="AQ318" s="423"/>
      <c r="AR318" s="420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</row>
    <row r="319" spans="1:86" ht="15" customHeight="1">
      <c r="A319" s="519">
        <v>62</v>
      </c>
      <c r="B319" s="440" t="s">
        <v>312</v>
      </c>
      <c r="C319" s="498" t="s">
        <v>313</v>
      </c>
      <c r="D319" s="501">
        <v>0.4</v>
      </c>
      <c r="E319" s="501">
        <v>4000</v>
      </c>
      <c r="F319" s="501">
        <v>0.4</v>
      </c>
      <c r="G319" s="501">
        <v>4000</v>
      </c>
      <c r="H319" s="440"/>
      <c r="I319" s="440"/>
      <c r="J319" s="440"/>
      <c r="K319" s="501"/>
      <c r="L319" s="440"/>
      <c r="M319" s="501"/>
      <c r="N319" s="372"/>
      <c r="O319" s="372"/>
      <c r="P319" s="372"/>
      <c r="Q319" s="516"/>
      <c r="R319" s="372"/>
      <c r="S319" s="516"/>
      <c r="T319" s="372" t="s">
        <v>1697</v>
      </c>
      <c r="U319" s="372" t="s">
        <v>1698</v>
      </c>
      <c r="V319" s="372" t="s">
        <v>11</v>
      </c>
      <c r="W319" s="267">
        <v>0.3</v>
      </c>
      <c r="X319" s="170" t="s">
        <v>5</v>
      </c>
      <c r="Y319" s="421">
        <v>4038.3390000000004</v>
      </c>
      <c r="Z319" s="418"/>
      <c r="AA319" s="418"/>
      <c r="AB319" s="418"/>
      <c r="AC319" s="421"/>
      <c r="AD319" s="418"/>
      <c r="AE319" s="421"/>
      <c r="AF319" s="418"/>
      <c r="AG319" s="418"/>
      <c r="AH319" s="418"/>
      <c r="AI319" s="421"/>
      <c r="AJ319" s="418"/>
      <c r="AK319" s="421"/>
      <c r="AL319" s="418"/>
      <c r="AM319" s="418"/>
      <c r="AN319" s="418"/>
      <c r="AO319" s="421"/>
      <c r="AP319" s="418"/>
      <c r="AQ319" s="421"/>
      <c r="AR319" s="418"/>
    </row>
    <row r="320" spans="1:86">
      <c r="A320" s="520"/>
      <c r="B320" s="441"/>
      <c r="C320" s="499"/>
      <c r="D320" s="502"/>
      <c r="E320" s="502"/>
      <c r="F320" s="502"/>
      <c r="G320" s="502"/>
      <c r="H320" s="441"/>
      <c r="I320" s="441"/>
      <c r="J320" s="441"/>
      <c r="K320" s="502"/>
      <c r="L320" s="441"/>
      <c r="M320" s="502"/>
      <c r="N320" s="373"/>
      <c r="O320" s="373"/>
      <c r="P320" s="373"/>
      <c r="Q320" s="517"/>
      <c r="R320" s="373"/>
      <c r="S320" s="517"/>
      <c r="T320" s="373"/>
      <c r="U320" s="373"/>
      <c r="V320" s="374"/>
      <c r="W320" s="268">
        <v>1200</v>
      </c>
      <c r="X320" s="224" t="s">
        <v>8</v>
      </c>
      <c r="Y320" s="422"/>
      <c r="Z320" s="419"/>
      <c r="AA320" s="419"/>
      <c r="AB320" s="419"/>
      <c r="AC320" s="422"/>
      <c r="AD320" s="419"/>
      <c r="AE320" s="422"/>
      <c r="AF320" s="419"/>
      <c r="AG320" s="419"/>
      <c r="AH320" s="419"/>
      <c r="AI320" s="422"/>
      <c r="AJ320" s="419"/>
      <c r="AK320" s="422"/>
      <c r="AL320" s="419"/>
      <c r="AM320" s="419"/>
      <c r="AN320" s="419"/>
      <c r="AO320" s="422"/>
      <c r="AP320" s="419"/>
      <c r="AQ320" s="422"/>
      <c r="AR320" s="419"/>
    </row>
    <row r="321" spans="1:86">
      <c r="A321" s="520"/>
      <c r="B321" s="441"/>
      <c r="C321" s="499"/>
      <c r="D321" s="502"/>
      <c r="E321" s="502"/>
      <c r="F321" s="502"/>
      <c r="G321" s="502"/>
      <c r="H321" s="441"/>
      <c r="I321" s="441"/>
      <c r="J321" s="441"/>
      <c r="K321" s="502"/>
      <c r="L321" s="441"/>
      <c r="M321" s="502"/>
      <c r="N321" s="373"/>
      <c r="O321" s="373"/>
      <c r="P321" s="373"/>
      <c r="Q321" s="517"/>
      <c r="R321" s="373"/>
      <c r="S321" s="517"/>
      <c r="T321" s="373"/>
      <c r="U321" s="373"/>
      <c r="V321" s="372" t="s">
        <v>12</v>
      </c>
      <c r="W321" s="268">
        <v>42.15</v>
      </c>
      <c r="X321" s="224" t="s">
        <v>8</v>
      </c>
      <c r="Y321" s="422"/>
      <c r="Z321" s="419"/>
      <c r="AA321" s="419"/>
      <c r="AB321" s="419"/>
      <c r="AC321" s="422"/>
      <c r="AD321" s="419"/>
      <c r="AE321" s="422"/>
      <c r="AF321" s="419"/>
      <c r="AG321" s="419"/>
      <c r="AH321" s="419"/>
      <c r="AI321" s="422"/>
      <c r="AJ321" s="419"/>
      <c r="AK321" s="422"/>
      <c r="AL321" s="419"/>
      <c r="AM321" s="419"/>
      <c r="AN321" s="419"/>
      <c r="AO321" s="422"/>
      <c r="AP321" s="419"/>
      <c r="AQ321" s="422"/>
      <c r="AR321" s="419"/>
    </row>
    <row r="322" spans="1:86">
      <c r="A322" s="520"/>
      <c r="B322" s="441"/>
      <c r="C322" s="499"/>
      <c r="D322" s="502"/>
      <c r="E322" s="502"/>
      <c r="F322" s="502"/>
      <c r="G322" s="502"/>
      <c r="H322" s="441"/>
      <c r="I322" s="441"/>
      <c r="J322" s="441"/>
      <c r="K322" s="502"/>
      <c r="L322" s="441"/>
      <c r="M322" s="502"/>
      <c r="N322" s="373"/>
      <c r="O322" s="373"/>
      <c r="P322" s="373"/>
      <c r="Q322" s="517"/>
      <c r="R322" s="373"/>
      <c r="S322" s="517"/>
      <c r="T322" s="373"/>
      <c r="U322" s="373"/>
      <c r="V322" s="374"/>
      <c r="W322" s="268">
        <v>0.3</v>
      </c>
      <c r="X322" s="170" t="s">
        <v>5</v>
      </c>
      <c r="Y322" s="422"/>
      <c r="Z322" s="419"/>
      <c r="AA322" s="419"/>
      <c r="AB322" s="419"/>
      <c r="AC322" s="422"/>
      <c r="AD322" s="419"/>
      <c r="AE322" s="422"/>
      <c r="AF322" s="419"/>
      <c r="AG322" s="419"/>
      <c r="AH322" s="419"/>
      <c r="AI322" s="422"/>
      <c r="AJ322" s="419"/>
      <c r="AK322" s="422"/>
      <c r="AL322" s="419"/>
      <c r="AM322" s="419"/>
      <c r="AN322" s="419"/>
      <c r="AO322" s="422"/>
      <c r="AP322" s="419"/>
      <c r="AQ322" s="422"/>
      <c r="AR322" s="419"/>
    </row>
    <row r="323" spans="1:86" ht="14.25" customHeight="1">
      <c r="A323" s="521"/>
      <c r="B323" s="442"/>
      <c r="C323" s="500"/>
      <c r="D323" s="503"/>
      <c r="E323" s="503"/>
      <c r="F323" s="503"/>
      <c r="G323" s="503"/>
      <c r="H323" s="442"/>
      <c r="I323" s="442"/>
      <c r="J323" s="442"/>
      <c r="K323" s="503"/>
      <c r="L323" s="442"/>
      <c r="M323" s="503"/>
      <c r="N323" s="374"/>
      <c r="O323" s="374"/>
      <c r="P323" s="374"/>
      <c r="Q323" s="518"/>
      <c r="R323" s="374"/>
      <c r="S323" s="518"/>
      <c r="T323" s="374"/>
      <c r="U323" s="374"/>
      <c r="V323" s="113" t="s">
        <v>105</v>
      </c>
      <c r="W323" s="243">
        <f>W320</f>
        <v>1200</v>
      </c>
      <c r="X323" s="112" t="s">
        <v>8</v>
      </c>
      <c r="Y323" s="423"/>
      <c r="Z323" s="420"/>
      <c r="AA323" s="420"/>
      <c r="AB323" s="420"/>
      <c r="AC323" s="423"/>
      <c r="AD323" s="420"/>
      <c r="AE323" s="423"/>
      <c r="AF323" s="420"/>
      <c r="AG323" s="420"/>
      <c r="AH323" s="420"/>
      <c r="AI323" s="423"/>
      <c r="AJ323" s="420"/>
      <c r="AK323" s="423"/>
      <c r="AL323" s="420"/>
      <c r="AM323" s="420"/>
      <c r="AN323" s="420"/>
      <c r="AO323" s="423"/>
      <c r="AP323" s="420"/>
      <c r="AQ323" s="423"/>
      <c r="AR323" s="420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</row>
    <row r="324" spans="1:86" ht="38.25" customHeight="1">
      <c r="A324" s="600">
        <v>63</v>
      </c>
      <c r="B324" s="387" t="s">
        <v>314</v>
      </c>
      <c r="C324" s="619" t="s">
        <v>315</v>
      </c>
      <c r="D324" s="387">
        <v>2.2999999999999998</v>
      </c>
      <c r="E324" s="387">
        <v>13800</v>
      </c>
      <c r="F324" s="387">
        <v>2.2999999999999998</v>
      </c>
      <c r="G324" s="387">
        <v>13800</v>
      </c>
      <c r="H324" s="387"/>
      <c r="I324" s="387"/>
      <c r="J324" s="387"/>
      <c r="K324" s="387"/>
      <c r="L324" s="387"/>
      <c r="M324" s="387"/>
      <c r="N324" s="465" t="s">
        <v>1783</v>
      </c>
      <c r="O324" s="465" t="s">
        <v>1726</v>
      </c>
      <c r="P324" s="465" t="s">
        <v>11</v>
      </c>
      <c r="Q324" s="201">
        <v>0.5</v>
      </c>
      <c r="R324" s="201" t="s">
        <v>5</v>
      </c>
      <c r="S324" s="465">
        <v>6463.3408533757338</v>
      </c>
      <c r="T324" s="465"/>
      <c r="U324" s="465"/>
      <c r="V324" s="465"/>
      <c r="W324" s="465"/>
      <c r="X324" s="465"/>
      <c r="Y324" s="465"/>
      <c r="Z324" s="465"/>
      <c r="AA324" s="465"/>
      <c r="AB324" s="465"/>
      <c r="AC324" s="465"/>
      <c r="AD324" s="465"/>
      <c r="AE324" s="465"/>
      <c r="AF324" s="465"/>
      <c r="AG324" s="465"/>
      <c r="AH324" s="465"/>
      <c r="AI324" s="465"/>
      <c r="AJ324" s="465"/>
      <c r="AK324" s="465"/>
      <c r="AL324" s="465"/>
      <c r="AM324" s="465"/>
      <c r="AN324" s="465"/>
      <c r="AO324" s="465"/>
      <c r="AP324" s="465"/>
      <c r="AQ324" s="465"/>
      <c r="AR324" s="465"/>
    </row>
    <row r="325" spans="1:86" ht="38.25" customHeight="1">
      <c r="A325" s="601"/>
      <c r="B325" s="388"/>
      <c r="C325" s="620"/>
      <c r="D325" s="388"/>
      <c r="E325" s="388"/>
      <c r="F325" s="388"/>
      <c r="G325" s="388"/>
      <c r="H325" s="388"/>
      <c r="I325" s="388"/>
      <c r="J325" s="388"/>
      <c r="K325" s="388"/>
      <c r="L325" s="388"/>
      <c r="M325" s="388"/>
      <c r="N325" s="466"/>
      <c r="O325" s="466"/>
      <c r="P325" s="467"/>
      <c r="Q325" s="252">
        <v>3000</v>
      </c>
      <c r="R325" s="223" t="s">
        <v>6</v>
      </c>
      <c r="S325" s="466"/>
      <c r="T325" s="466"/>
      <c r="U325" s="466"/>
      <c r="V325" s="466"/>
      <c r="W325" s="466"/>
      <c r="X325" s="466"/>
      <c r="Y325" s="466"/>
      <c r="Z325" s="466"/>
      <c r="AA325" s="466"/>
      <c r="AB325" s="466"/>
      <c r="AC325" s="466"/>
      <c r="AD325" s="466"/>
      <c r="AE325" s="466"/>
      <c r="AF325" s="466"/>
      <c r="AG325" s="466"/>
      <c r="AH325" s="466"/>
      <c r="AI325" s="466"/>
      <c r="AJ325" s="466"/>
      <c r="AK325" s="466"/>
      <c r="AL325" s="466"/>
      <c r="AM325" s="466"/>
      <c r="AN325" s="466"/>
      <c r="AO325" s="466"/>
      <c r="AP325" s="466"/>
      <c r="AQ325" s="466"/>
      <c r="AR325" s="466"/>
    </row>
    <row r="326" spans="1:86">
      <c r="A326" s="602"/>
      <c r="B326" s="389"/>
      <c r="C326" s="621"/>
      <c r="D326" s="389"/>
      <c r="E326" s="389"/>
      <c r="F326" s="389"/>
      <c r="G326" s="389"/>
      <c r="H326" s="389"/>
      <c r="I326" s="389"/>
      <c r="J326" s="389"/>
      <c r="K326" s="389"/>
      <c r="L326" s="389"/>
      <c r="M326" s="389"/>
      <c r="N326" s="467"/>
      <c r="O326" s="467"/>
      <c r="P326" s="113" t="s">
        <v>105</v>
      </c>
      <c r="Q326" s="243">
        <f>Q325</f>
        <v>3000</v>
      </c>
      <c r="R326" s="112" t="s">
        <v>8</v>
      </c>
      <c r="S326" s="467"/>
      <c r="T326" s="467"/>
      <c r="U326" s="467"/>
      <c r="V326" s="467"/>
      <c r="W326" s="467"/>
      <c r="X326" s="467"/>
      <c r="Y326" s="467"/>
      <c r="Z326" s="467"/>
      <c r="AA326" s="467"/>
      <c r="AB326" s="467"/>
      <c r="AC326" s="467"/>
      <c r="AD326" s="467"/>
      <c r="AE326" s="467"/>
      <c r="AF326" s="467"/>
      <c r="AG326" s="467"/>
      <c r="AH326" s="467"/>
      <c r="AI326" s="467"/>
      <c r="AJ326" s="467"/>
      <c r="AK326" s="467"/>
      <c r="AL326" s="467"/>
      <c r="AM326" s="467"/>
      <c r="AN326" s="467"/>
      <c r="AO326" s="467"/>
      <c r="AP326" s="467"/>
      <c r="AQ326" s="467"/>
      <c r="AR326" s="467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</row>
    <row r="327" spans="1:86" ht="15" customHeight="1">
      <c r="A327" s="396">
        <v>64</v>
      </c>
      <c r="B327" s="402">
        <v>345899</v>
      </c>
      <c r="C327" s="567" t="s">
        <v>320</v>
      </c>
      <c r="D327" s="570">
        <v>0.9</v>
      </c>
      <c r="E327" s="570">
        <v>6800</v>
      </c>
      <c r="F327" s="570">
        <v>0.9</v>
      </c>
      <c r="G327" s="570">
        <v>6800</v>
      </c>
      <c r="H327" s="590"/>
      <c r="I327" s="590"/>
      <c r="J327" s="590"/>
      <c r="K327" s="570"/>
      <c r="L327" s="590"/>
      <c r="M327" s="570"/>
      <c r="N327" s="590" t="s">
        <v>1784</v>
      </c>
      <c r="O327" s="590" t="s">
        <v>1785</v>
      </c>
      <c r="P327" s="372" t="s">
        <v>11</v>
      </c>
      <c r="Q327" s="267">
        <v>0.65</v>
      </c>
      <c r="R327" s="170" t="s">
        <v>5</v>
      </c>
      <c r="S327" s="421">
        <v>8402.3431093884556</v>
      </c>
      <c r="T327" s="220"/>
      <c r="U327" s="220"/>
      <c r="V327" s="220"/>
      <c r="W327" s="268"/>
      <c r="X327" s="220"/>
      <c r="Y327" s="268"/>
      <c r="Z327" s="220"/>
      <c r="AA327" s="220"/>
      <c r="AB327" s="220"/>
      <c r="AC327" s="268"/>
      <c r="AD327" s="220"/>
      <c r="AE327" s="268"/>
      <c r="AF327" s="220"/>
      <c r="AG327" s="220"/>
      <c r="AH327" s="220"/>
      <c r="AI327" s="268"/>
      <c r="AJ327" s="220"/>
      <c r="AK327" s="268"/>
      <c r="AL327" s="220"/>
      <c r="AM327" s="220"/>
      <c r="AN327" s="220"/>
      <c r="AO327" s="268"/>
      <c r="AP327" s="220"/>
      <c r="AQ327" s="268"/>
      <c r="AR327" s="220"/>
    </row>
    <row r="328" spans="1:86" ht="15" customHeight="1">
      <c r="A328" s="397"/>
      <c r="B328" s="403"/>
      <c r="C328" s="568"/>
      <c r="D328" s="571"/>
      <c r="E328" s="571"/>
      <c r="F328" s="571"/>
      <c r="G328" s="571"/>
      <c r="H328" s="591"/>
      <c r="I328" s="591"/>
      <c r="J328" s="591"/>
      <c r="K328" s="571"/>
      <c r="L328" s="591"/>
      <c r="M328" s="571"/>
      <c r="N328" s="591"/>
      <c r="O328" s="591"/>
      <c r="P328" s="374"/>
      <c r="Q328" s="243">
        <v>5200</v>
      </c>
      <c r="R328" s="112" t="s">
        <v>6</v>
      </c>
      <c r="S328" s="422"/>
      <c r="T328" s="221"/>
      <c r="U328" s="221"/>
      <c r="V328" s="221"/>
      <c r="W328" s="274"/>
      <c r="X328" s="221"/>
      <c r="Y328" s="274"/>
      <c r="Z328" s="221"/>
      <c r="AA328" s="221"/>
      <c r="AB328" s="221"/>
      <c r="AC328" s="274"/>
      <c r="AD328" s="221"/>
      <c r="AE328" s="274"/>
      <c r="AF328" s="221"/>
      <c r="AG328" s="221"/>
      <c r="AH328" s="221"/>
      <c r="AI328" s="274"/>
      <c r="AJ328" s="221"/>
      <c r="AK328" s="274"/>
      <c r="AL328" s="221"/>
      <c r="AM328" s="221"/>
      <c r="AN328" s="221"/>
      <c r="AO328" s="274"/>
      <c r="AP328" s="221"/>
      <c r="AQ328" s="274"/>
      <c r="AR328" s="221"/>
    </row>
    <row r="329" spans="1:86" ht="15" customHeight="1">
      <c r="A329" s="397"/>
      <c r="B329" s="403"/>
      <c r="C329" s="568"/>
      <c r="D329" s="571"/>
      <c r="E329" s="571"/>
      <c r="F329" s="571"/>
      <c r="G329" s="571"/>
      <c r="H329" s="591"/>
      <c r="I329" s="591"/>
      <c r="J329" s="591"/>
      <c r="K329" s="571"/>
      <c r="L329" s="591"/>
      <c r="M329" s="571"/>
      <c r="N329" s="591"/>
      <c r="O329" s="591"/>
      <c r="P329" s="372" t="s">
        <v>12</v>
      </c>
      <c r="Q329" s="267">
        <v>68.849999999999994</v>
      </c>
      <c r="R329" s="112" t="s">
        <v>8</v>
      </c>
      <c r="S329" s="422"/>
      <c r="T329" s="221"/>
      <c r="U329" s="221"/>
      <c r="V329" s="221"/>
      <c r="W329" s="274"/>
      <c r="X329" s="221"/>
      <c r="Y329" s="274"/>
      <c r="Z329" s="221"/>
      <c r="AA329" s="221"/>
      <c r="AB329" s="221"/>
      <c r="AC329" s="274"/>
      <c r="AD329" s="221"/>
      <c r="AE329" s="274"/>
      <c r="AF329" s="221"/>
      <c r="AG329" s="221"/>
      <c r="AH329" s="221"/>
      <c r="AI329" s="274"/>
      <c r="AJ329" s="221"/>
      <c r="AK329" s="274"/>
      <c r="AL329" s="221"/>
      <c r="AM329" s="221"/>
      <c r="AN329" s="221"/>
      <c r="AO329" s="274"/>
      <c r="AP329" s="221"/>
      <c r="AQ329" s="274"/>
      <c r="AR329" s="221"/>
    </row>
    <row r="330" spans="1:86" ht="15" customHeight="1">
      <c r="A330" s="397"/>
      <c r="B330" s="403"/>
      <c r="C330" s="568"/>
      <c r="D330" s="571"/>
      <c r="E330" s="571"/>
      <c r="F330" s="571"/>
      <c r="G330" s="571"/>
      <c r="H330" s="591"/>
      <c r="I330" s="591"/>
      <c r="J330" s="591"/>
      <c r="K330" s="571"/>
      <c r="L330" s="591"/>
      <c r="M330" s="571"/>
      <c r="N330" s="591"/>
      <c r="O330" s="591"/>
      <c r="P330" s="374"/>
      <c r="Q330" s="267">
        <v>0.371</v>
      </c>
      <c r="R330" s="170" t="s">
        <v>5</v>
      </c>
      <c r="S330" s="422"/>
      <c r="T330" s="221"/>
      <c r="U330" s="221"/>
      <c r="V330" s="221"/>
      <c r="W330" s="274"/>
      <c r="X330" s="221"/>
      <c r="Y330" s="274"/>
      <c r="Z330" s="221"/>
      <c r="AA330" s="221"/>
      <c r="AB330" s="221"/>
      <c r="AC330" s="274"/>
      <c r="AD330" s="221"/>
      <c r="AE330" s="274"/>
      <c r="AF330" s="221"/>
      <c r="AG330" s="221"/>
      <c r="AH330" s="221"/>
      <c r="AI330" s="274"/>
      <c r="AJ330" s="221"/>
      <c r="AK330" s="274"/>
      <c r="AL330" s="221"/>
      <c r="AM330" s="221"/>
      <c r="AN330" s="221"/>
      <c r="AO330" s="274"/>
      <c r="AP330" s="221"/>
      <c r="AQ330" s="274"/>
      <c r="AR330" s="221"/>
    </row>
    <row r="331" spans="1:86">
      <c r="A331" s="398"/>
      <c r="B331" s="404"/>
      <c r="C331" s="569"/>
      <c r="D331" s="572"/>
      <c r="E331" s="572"/>
      <c r="F331" s="572"/>
      <c r="G331" s="572"/>
      <c r="H331" s="592"/>
      <c r="I331" s="592"/>
      <c r="J331" s="592"/>
      <c r="K331" s="572"/>
      <c r="L331" s="592"/>
      <c r="M331" s="572"/>
      <c r="N331" s="592"/>
      <c r="O331" s="592"/>
      <c r="P331" s="113" t="s">
        <v>105</v>
      </c>
      <c r="Q331" s="243">
        <f>Q328</f>
        <v>5200</v>
      </c>
      <c r="R331" s="112" t="s">
        <v>8</v>
      </c>
      <c r="S331" s="423"/>
      <c r="T331" s="219"/>
      <c r="U331" s="219"/>
      <c r="V331" s="219"/>
      <c r="W331" s="275"/>
      <c r="X331" s="219"/>
      <c r="Y331" s="275"/>
      <c r="Z331" s="219"/>
      <c r="AA331" s="219"/>
      <c r="AB331" s="219"/>
      <c r="AC331" s="275"/>
      <c r="AD331" s="219"/>
      <c r="AE331" s="275"/>
      <c r="AF331" s="219"/>
      <c r="AG331" s="219"/>
      <c r="AH331" s="219"/>
      <c r="AI331" s="275"/>
      <c r="AJ331" s="219"/>
      <c r="AK331" s="275"/>
      <c r="AL331" s="219"/>
      <c r="AM331" s="219"/>
      <c r="AN331" s="219"/>
      <c r="AO331" s="275"/>
      <c r="AP331" s="219"/>
      <c r="AQ331" s="275"/>
      <c r="AR331" s="219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</row>
    <row r="332" spans="1:86" ht="15" customHeight="1">
      <c r="A332" s="396">
        <v>65</v>
      </c>
      <c r="B332" s="402" t="s">
        <v>321</v>
      </c>
      <c r="C332" s="567" t="s">
        <v>322</v>
      </c>
      <c r="D332" s="570">
        <v>1.4</v>
      </c>
      <c r="E332" s="570">
        <v>12150</v>
      </c>
      <c r="F332" s="570">
        <v>1.4</v>
      </c>
      <c r="G332" s="570">
        <v>12150</v>
      </c>
      <c r="H332" s="590"/>
      <c r="I332" s="590"/>
      <c r="J332" s="590"/>
      <c r="K332" s="570"/>
      <c r="L332" s="590"/>
      <c r="M332" s="570"/>
      <c r="N332" s="590" t="s">
        <v>1786</v>
      </c>
      <c r="O332" s="590" t="s">
        <v>1785</v>
      </c>
      <c r="P332" s="372" t="s">
        <v>11</v>
      </c>
      <c r="Q332" s="267">
        <v>0.65</v>
      </c>
      <c r="R332" s="170" t="s">
        <v>5</v>
      </c>
      <c r="S332" s="421">
        <v>8402.3431093884592</v>
      </c>
      <c r="T332" s="220"/>
      <c r="U332" s="220"/>
      <c r="V332" s="220"/>
      <c r="W332" s="268"/>
      <c r="X332" s="220"/>
      <c r="Y332" s="268"/>
      <c r="Z332" s="220"/>
      <c r="AA332" s="220"/>
      <c r="AB332" s="220"/>
      <c r="AC332" s="268"/>
      <c r="AD332" s="220"/>
      <c r="AE332" s="268"/>
      <c r="AF332" s="220"/>
      <c r="AG332" s="220"/>
      <c r="AH332" s="220"/>
      <c r="AI332" s="268"/>
      <c r="AJ332" s="220"/>
      <c r="AK332" s="268"/>
      <c r="AL332" s="220"/>
      <c r="AM332" s="220"/>
      <c r="AN332" s="220"/>
      <c r="AO332" s="268"/>
      <c r="AP332" s="220"/>
      <c r="AQ332" s="268"/>
      <c r="AR332" s="220"/>
    </row>
    <row r="333" spans="1:86" ht="15" customHeight="1">
      <c r="A333" s="397"/>
      <c r="B333" s="403"/>
      <c r="C333" s="568"/>
      <c r="D333" s="571"/>
      <c r="E333" s="571"/>
      <c r="F333" s="571"/>
      <c r="G333" s="571"/>
      <c r="H333" s="591"/>
      <c r="I333" s="591"/>
      <c r="J333" s="591"/>
      <c r="K333" s="571"/>
      <c r="L333" s="591"/>
      <c r="M333" s="571"/>
      <c r="N333" s="591"/>
      <c r="O333" s="591"/>
      <c r="P333" s="374"/>
      <c r="Q333" s="243">
        <v>5850</v>
      </c>
      <c r="R333" s="112" t="s">
        <v>6</v>
      </c>
      <c r="S333" s="422"/>
      <c r="T333" s="221"/>
      <c r="U333" s="221"/>
      <c r="V333" s="221"/>
      <c r="W333" s="274"/>
      <c r="X333" s="221"/>
      <c r="Y333" s="274"/>
      <c r="Z333" s="221"/>
      <c r="AA333" s="221"/>
      <c r="AB333" s="221"/>
      <c r="AC333" s="274"/>
      <c r="AD333" s="221"/>
      <c r="AE333" s="274"/>
      <c r="AF333" s="221"/>
      <c r="AG333" s="221"/>
      <c r="AH333" s="221"/>
      <c r="AI333" s="274"/>
      <c r="AJ333" s="221"/>
      <c r="AK333" s="274"/>
      <c r="AL333" s="221"/>
      <c r="AM333" s="221"/>
      <c r="AN333" s="221"/>
      <c r="AO333" s="274"/>
      <c r="AP333" s="221"/>
      <c r="AQ333" s="274"/>
      <c r="AR333" s="221"/>
    </row>
    <row r="334" spans="1:86" ht="15" customHeight="1">
      <c r="A334" s="397"/>
      <c r="B334" s="403"/>
      <c r="C334" s="568"/>
      <c r="D334" s="571"/>
      <c r="E334" s="571"/>
      <c r="F334" s="571"/>
      <c r="G334" s="571"/>
      <c r="H334" s="591"/>
      <c r="I334" s="591"/>
      <c r="J334" s="591"/>
      <c r="K334" s="571"/>
      <c r="L334" s="591"/>
      <c r="M334" s="571"/>
      <c r="N334" s="591"/>
      <c r="O334" s="591"/>
      <c r="P334" s="372" t="s">
        <v>12</v>
      </c>
      <c r="Q334" s="267">
        <v>280</v>
      </c>
      <c r="R334" s="112" t="s">
        <v>8</v>
      </c>
      <c r="S334" s="422"/>
      <c r="T334" s="221"/>
      <c r="U334" s="221"/>
      <c r="V334" s="221"/>
      <c r="W334" s="274"/>
      <c r="X334" s="221"/>
      <c r="Y334" s="274"/>
      <c r="Z334" s="221"/>
      <c r="AA334" s="221"/>
      <c r="AB334" s="221"/>
      <c r="AC334" s="274"/>
      <c r="AD334" s="221"/>
      <c r="AE334" s="274"/>
      <c r="AF334" s="221"/>
      <c r="AG334" s="221"/>
      <c r="AH334" s="221"/>
      <c r="AI334" s="274"/>
      <c r="AJ334" s="221"/>
      <c r="AK334" s="274"/>
      <c r="AL334" s="221"/>
      <c r="AM334" s="221"/>
      <c r="AN334" s="221"/>
      <c r="AO334" s="274"/>
      <c r="AP334" s="221"/>
      <c r="AQ334" s="274"/>
      <c r="AR334" s="221"/>
    </row>
    <row r="335" spans="1:86" ht="15" customHeight="1">
      <c r="A335" s="397"/>
      <c r="B335" s="403"/>
      <c r="C335" s="568"/>
      <c r="D335" s="571"/>
      <c r="E335" s="571"/>
      <c r="F335" s="571"/>
      <c r="G335" s="571"/>
      <c r="H335" s="591"/>
      <c r="I335" s="591"/>
      <c r="J335" s="591"/>
      <c r="K335" s="571"/>
      <c r="L335" s="591"/>
      <c r="M335" s="571"/>
      <c r="N335" s="591"/>
      <c r="O335" s="591"/>
      <c r="P335" s="374"/>
      <c r="Q335" s="267">
        <v>0.65</v>
      </c>
      <c r="R335" s="170" t="s">
        <v>5</v>
      </c>
      <c r="S335" s="422"/>
      <c r="T335" s="221"/>
      <c r="U335" s="221"/>
      <c r="V335" s="221"/>
      <c r="W335" s="274"/>
      <c r="X335" s="221"/>
      <c r="Y335" s="274"/>
      <c r="Z335" s="221"/>
      <c r="AA335" s="221"/>
      <c r="AB335" s="221"/>
      <c r="AC335" s="274"/>
      <c r="AD335" s="221"/>
      <c r="AE335" s="274"/>
      <c r="AF335" s="221"/>
      <c r="AG335" s="221"/>
      <c r="AH335" s="221"/>
      <c r="AI335" s="274"/>
      <c r="AJ335" s="221"/>
      <c r="AK335" s="274"/>
      <c r="AL335" s="221"/>
      <c r="AM335" s="221"/>
      <c r="AN335" s="221"/>
      <c r="AO335" s="274"/>
      <c r="AP335" s="221"/>
      <c r="AQ335" s="274"/>
      <c r="AR335" s="221"/>
    </row>
    <row r="336" spans="1:86">
      <c r="A336" s="398"/>
      <c r="B336" s="404"/>
      <c r="C336" s="569"/>
      <c r="D336" s="572"/>
      <c r="E336" s="572"/>
      <c r="F336" s="572"/>
      <c r="G336" s="572"/>
      <c r="H336" s="592"/>
      <c r="I336" s="592"/>
      <c r="J336" s="592"/>
      <c r="K336" s="572"/>
      <c r="L336" s="592"/>
      <c r="M336" s="572"/>
      <c r="N336" s="592"/>
      <c r="O336" s="592"/>
      <c r="P336" s="113" t="s">
        <v>105</v>
      </c>
      <c r="Q336" s="243">
        <f>Q333</f>
        <v>5850</v>
      </c>
      <c r="R336" s="112" t="s">
        <v>8</v>
      </c>
      <c r="S336" s="423"/>
      <c r="T336" s="219"/>
      <c r="U336" s="219"/>
      <c r="V336" s="219"/>
      <c r="W336" s="275"/>
      <c r="X336" s="219"/>
      <c r="Y336" s="275"/>
      <c r="Z336" s="219"/>
      <c r="AA336" s="219"/>
      <c r="AB336" s="219"/>
      <c r="AC336" s="275"/>
      <c r="AD336" s="219"/>
      <c r="AE336" s="275"/>
      <c r="AF336" s="219"/>
      <c r="AG336" s="219"/>
      <c r="AH336" s="219"/>
      <c r="AI336" s="275"/>
      <c r="AJ336" s="219"/>
      <c r="AK336" s="275"/>
      <c r="AL336" s="219"/>
      <c r="AM336" s="219"/>
      <c r="AN336" s="219"/>
      <c r="AO336" s="275"/>
      <c r="AP336" s="219"/>
      <c r="AQ336" s="275"/>
      <c r="AR336" s="219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</row>
    <row r="337" spans="1:86" ht="15" customHeight="1">
      <c r="A337" s="519">
        <v>66</v>
      </c>
      <c r="B337" s="440" t="s">
        <v>323</v>
      </c>
      <c r="C337" s="498" t="s">
        <v>324</v>
      </c>
      <c r="D337" s="501">
        <v>0.5</v>
      </c>
      <c r="E337" s="501">
        <v>2950</v>
      </c>
      <c r="F337" s="501">
        <v>0.5</v>
      </c>
      <c r="G337" s="501">
        <v>2950</v>
      </c>
      <c r="H337" s="440"/>
      <c r="I337" s="440"/>
      <c r="J337" s="440"/>
      <c r="K337" s="501"/>
      <c r="L337" s="440"/>
      <c r="M337" s="501"/>
      <c r="N337" s="372"/>
      <c r="O337" s="372"/>
      <c r="P337" s="372"/>
      <c r="Q337" s="516"/>
      <c r="R337" s="372"/>
      <c r="S337" s="516"/>
      <c r="T337" s="372" t="s">
        <v>1787</v>
      </c>
      <c r="U337" s="372" t="s">
        <v>1788</v>
      </c>
      <c r="V337" s="372" t="s">
        <v>11</v>
      </c>
      <c r="W337" s="267">
        <v>0.2</v>
      </c>
      <c r="X337" s="170" t="s">
        <v>5</v>
      </c>
      <c r="Y337" s="421">
        <v>2692.2260000000001</v>
      </c>
      <c r="Z337" s="418"/>
      <c r="AA337" s="418"/>
      <c r="AB337" s="418"/>
      <c r="AC337" s="421"/>
      <c r="AD337" s="418"/>
      <c r="AE337" s="421"/>
      <c r="AF337" s="418"/>
      <c r="AG337" s="418"/>
      <c r="AH337" s="418"/>
      <c r="AI337" s="421"/>
      <c r="AJ337" s="418"/>
      <c r="AK337" s="421"/>
      <c r="AL337" s="418"/>
      <c r="AM337" s="418"/>
      <c r="AN337" s="418"/>
      <c r="AO337" s="421"/>
      <c r="AP337" s="418"/>
      <c r="AQ337" s="421"/>
      <c r="AR337" s="418"/>
    </row>
    <row r="338" spans="1:86">
      <c r="A338" s="520"/>
      <c r="B338" s="441"/>
      <c r="C338" s="499"/>
      <c r="D338" s="502"/>
      <c r="E338" s="502"/>
      <c r="F338" s="502"/>
      <c r="G338" s="502"/>
      <c r="H338" s="441"/>
      <c r="I338" s="441"/>
      <c r="J338" s="441"/>
      <c r="K338" s="502"/>
      <c r="L338" s="441"/>
      <c r="M338" s="502"/>
      <c r="N338" s="373"/>
      <c r="O338" s="373"/>
      <c r="P338" s="373"/>
      <c r="Q338" s="517"/>
      <c r="R338" s="373"/>
      <c r="S338" s="517"/>
      <c r="T338" s="373"/>
      <c r="U338" s="373"/>
      <c r="V338" s="374"/>
      <c r="W338" s="268">
        <v>1180</v>
      </c>
      <c r="X338" s="224" t="s">
        <v>8</v>
      </c>
      <c r="Y338" s="422"/>
      <c r="Z338" s="419"/>
      <c r="AA338" s="419"/>
      <c r="AB338" s="419"/>
      <c r="AC338" s="422"/>
      <c r="AD338" s="419"/>
      <c r="AE338" s="422"/>
      <c r="AF338" s="419"/>
      <c r="AG338" s="419"/>
      <c r="AH338" s="419"/>
      <c r="AI338" s="422"/>
      <c r="AJ338" s="419"/>
      <c r="AK338" s="422"/>
      <c r="AL338" s="419"/>
      <c r="AM338" s="419"/>
      <c r="AN338" s="419"/>
      <c r="AO338" s="422"/>
      <c r="AP338" s="419"/>
      <c r="AQ338" s="422"/>
      <c r="AR338" s="419"/>
    </row>
    <row r="339" spans="1:86">
      <c r="A339" s="520"/>
      <c r="B339" s="441"/>
      <c r="C339" s="499"/>
      <c r="D339" s="502"/>
      <c r="E339" s="502"/>
      <c r="F339" s="502"/>
      <c r="G339" s="502"/>
      <c r="H339" s="441"/>
      <c r="I339" s="441"/>
      <c r="J339" s="441"/>
      <c r="K339" s="502"/>
      <c r="L339" s="441"/>
      <c r="M339" s="502"/>
      <c r="N339" s="373"/>
      <c r="O339" s="373"/>
      <c r="P339" s="373"/>
      <c r="Q339" s="517"/>
      <c r="R339" s="373"/>
      <c r="S339" s="517"/>
      <c r="T339" s="373"/>
      <c r="U339" s="373"/>
      <c r="V339" s="372" t="s">
        <v>12</v>
      </c>
      <c r="W339" s="268">
        <v>56</v>
      </c>
      <c r="X339" s="224" t="s">
        <v>8</v>
      </c>
      <c r="Y339" s="422"/>
      <c r="Z339" s="419"/>
      <c r="AA339" s="419"/>
      <c r="AB339" s="419"/>
      <c r="AC339" s="422"/>
      <c r="AD339" s="419"/>
      <c r="AE339" s="422"/>
      <c r="AF339" s="419"/>
      <c r="AG339" s="419"/>
      <c r="AH339" s="419"/>
      <c r="AI339" s="422"/>
      <c r="AJ339" s="419"/>
      <c r="AK339" s="422"/>
      <c r="AL339" s="419"/>
      <c r="AM339" s="419"/>
      <c r="AN339" s="419"/>
      <c r="AO339" s="422"/>
      <c r="AP339" s="419"/>
      <c r="AQ339" s="422"/>
      <c r="AR339" s="419"/>
    </row>
    <row r="340" spans="1:86">
      <c r="A340" s="520"/>
      <c r="B340" s="441"/>
      <c r="C340" s="499"/>
      <c r="D340" s="502"/>
      <c r="E340" s="502"/>
      <c r="F340" s="502"/>
      <c r="G340" s="502"/>
      <c r="H340" s="441"/>
      <c r="I340" s="441"/>
      <c r="J340" s="441"/>
      <c r="K340" s="502"/>
      <c r="L340" s="441"/>
      <c r="M340" s="502"/>
      <c r="N340" s="373"/>
      <c r="O340" s="373"/>
      <c r="P340" s="373"/>
      <c r="Q340" s="517"/>
      <c r="R340" s="373"/>
      <c r="S340" s="517"/>
      <c r="T340" s="373"/>
      <c r="U340" s="373"/>
      <c r="V340" s="374"/>
      <c r="W340" s="268">
        <v>0.2</v>
      </c>
      <c r="X340" s="170" t="s">
        <v>5</v>
      </c>
      <c r="Y340" s="422"/>
      <c r="Z340" s="419"/>
      <c r="AA340" s="419"/>
      <c r="AB340" s="419"/>
      <c r="AC340" s="422"/>
      <c r="AD340" s="419"/>
      <c r="AE340" s="422"/>
      <c r="AF340" s="419"/>
      <c r="AG340" s="419"/>
      <c r="AH340" s="419"/>
      <c r="AI340" s="422"/>
      <c r="AJ340" s="419"/>
      <c r="AK340" s="422"/>
      <c r="AL340" s="419"/>
      <c r="AM340" s="419"/>
      <c r="AN340" s="419"/>
      <c r="AO340" s="422"/>
      <c r="AP340" s="419"/>
      <c r="AQ340" s="422"/>
      <c r="AR340" s="419"/>
    </row>
    <row r="341" spans="1:86" ht="14.25" customHeight="1">
      <c r="A341" s="521"/>
      <c r="B341" s="442"/>
      <c r="C341" s="500"/>
      <c r="D341" s="503"/>
      <c r="E341" s="503"/>
      <c r="F341" s="503"/>
      <c r="G341" s="503"/>
      <c r="H341" s="442"/>
      <c r="I341" s="442"/>
      <c r="J341" s="442"/>
      <c r="K341" s="503"/>
      <c r="L341" s="442"/>
      <c r="M341" s="503"/>
      <c r="N341" s="374"/>
      <c r="O341" s="374"/>
      <c r="P341" s="374"/>
      <c r="Q341" s="518"/>
      <c r="R341" s="374"/>
      <c r="S341" s="518"/>
      <c r="T341" s="374"/>
      <c r="U341" s="374"/>
      <c r="V341" s="113" t="s">
        <v>105</v>
      </c>
      <c r="W341" s="243">
        <f>W338</f>
        <v>1180</v>
      </c>
      <c r="X341" s="112" t="s">
        <v>8</v>
      </c>
      <c r="Y341" s="423"/>
      <c r="Z341" s="420"/>
      <c r="AA341" s="420"/>
      <c r="AB341" s="420"/>
      <c r="AC341" s="423"/>
      <c r="AD341" s="420"/>
      <c r="AE341" s="423"/>
      <c r="AF341" s="420"/>
      <c r="AG341" s="420"/>
      <c r="AH341" s="420"/>
      <c r="AI341" s="423"/>
      <c r="AJ341" s="420"/>
      <c r="AK341" s="423"/>
      <c r="AL341" s="420"/>
      <c r="AM341" s="420"/>
      <c r="AN341" s="420"/>
      <c r="AO341" s="423"/>
      <c r="AP341" s="420"/>
      <c r="AQ341" s="423"/>
      <c r="AR341" s="420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</row>
    <row r="342" spans="1:86" ht="39.75" customHeight="1">
      <c r="A342" s="468">
        <v>67</v>
      </c>
      <c r="B342" s="468">
        <v>333511</v>
      </c>
      <c r="C342" s="552" t="s">
        <v>327</v>
      </c>
      <c r="D342" s="501">
        <v>1.3</v>
      </c>
      <c r="E342" s="501">
        <v>8847</v>
      </c>
      <c r="F342" s="501">
        <v>1.3</v>
      </c>
      <c r="G342" s="501">
        <v>8847</v>
      </c>
      <c r="H342" s="603"/>
      <c r="I342" s="603"/>
      <c r="J342" s="603"/>
      <c r="K342" s="603"/>
      <c r="L342" s="603"/>
      <c r="M342" s="603"/>
      <c r="N342" s="656" t="s">
        <v>1789</v>
      </c>
      <c r="O342" s="656" t="s">
        <v>1790</v>
      </c>
      <c r="P342" s="656" t="s">
        <v>11</v>
      </c>
      <c r="Q342" s="271">
        <v>0.224</v>
      </c>
      <c r="R342" s="193" t="s">
        <v>5</v>
      </c>
      <c r="S342" s="387">
        <v>30279.874</v>
      </c>
      <c r="T342" s="465"/>
      <c r="U342" s="465"/>
      <c r="V342" s="465"/>
      <c r="W342" s="465"/>
      <c r="X342" s="465"/>
      <c r="Y342" s="465"/>
      <c r="Z342" s="465"/>
      <c r="AA342" s="465"/>
      <c r="AB342" s="465"/>
      <c r="AC342" s="465"/>
      <c r="AD342" s="465"/>
      <c r="AE342" s="465"/>
      <c r="AF342" s="465"/>
      <c r="AG342" s="465"/>
      <c r="AH342" s="465"/>
      <c r="AI342" s="465"/>
      <c r="AJ342" s="465"/>
      <c r="AK342" s="465"/>
      <c r="AL342" s="465"/>
      <c r="AM342" s="465"/>
      <c r="AN342" s="465"/>
      <c r="AO342" s="465"/>
      <c r="AP342" s="465"/>
      <c r="AQ342" s="465"/>
      <c r="AR342" s="465"/>
    </row>
    <row r="343" spans="1:86" ht="39.75" customHeight="1">
      <c r="A343" s="469"/>
      <c r="B343" s="469"/>
      <c r="C343" s="553"/>
      <c r="D343" s="502"/>
      <c r="E343" s="502"/>
      <c r="F343" s="502"/>
      <c r="G343" s="502"/>
      <c r="H343" s="603"/>
      <c r="I343" s="603"/>
      <c r="J343" s="603"/>
      <c r="K343" s="603"/>
      <c r="L343" s="603"/>
      <c r="M343" s="603"/>
      <c r="N343" s="657"/>
      <c r="O343" s="657"/>
      <c r="P343" s="658"/>
      <c r="Q343" s="271">
        <v>1217</v>
      </c>
      <c r="R343" s="193" t="s">
        <v>8</v>
      </c>
      <c r="S343" s="388"/>
      <c r="T343" s="466"/>
      <c r="U343" s="466"/>
      <c r="V343" s="466"/>
      <c r="W343" s="466"/>
      <c r="X343" s="466"/>
      <c r="Y343" s="466"/>
      <c r="Z343" s="466"/>
      <c r="AA343" s="466"/>
      <c r="AB343" s="466"/>
      <c r="AC343" s="466"/>
      <c r="AD343" s="466"/>
      <c r="AE343" s="466"/>
      <c r="AF343" s="466"/>
      <c r="AG343" s="466"/>
      <c r="AH343" s="466"/>
      <c r="AI343" s="466"/>
      <c r="AJ343" s="466"/>
      <c r="AK343" s="466"/>
      <c r="AL343" s="466"/>
      <c r="AM343" s="466"/>
      <c r="AN343" s="466"/>
      <c r="AO343" s="466"/>
      <c r="AP343" s="466"/>
      <c r="AQ343" s="466"/>
      <c r="AR343" s="466"/>
    </row>
    <row r="344" spans="1:86" ht="39.75" customHeight="1">
      <c r="A344" s="469"/>
      <c r="B344" s="469"/>
      <c r="C344" s="553"/>
      <c r="D344" s="502"/>
      <c r="E344" s="502"/>
      <c r="F344" s="502"/>
      <c r="G344" s="502"/>
      <c r="H344" s="603"/>
      <c r="I344" s="603"/>
      <c r="J344" s="603"/>
      <c r="K344" s="603"/>
      <c r="L344" s="603"/>
      <c r="M344" s="603"/>
      <c r="N344" s="658"/>
      <c r="O344" s="658"/>
      <c r="P344" s="176" t="s">
        <v>105</v>
      </c>
      <c r="Q344" s="271">
        <f>Q343</f>
        <v>1217</v>
      </c>
      <c r="R344" s="193" t="s">
        <v>8</v>
      </c>
      <c r="S344" s="388"/>
      <c r="T344" s="466"/>
      <c r="U344" s="466"/>
      <c r="V344" s="466"/>
      <c r="W344" s="466"/>
      <c r="X344" s="466"/>
      <c r="Y344" s="466"/>
      <c r="Z344" s="466"/>
      <c r="AA344" s="466"/>
      <c r="AB344" s="466"/>
      <c r="AC344" s="466"/>
      <c r="AD344" s="466"/>
      <c r="AE344" s="466"/>
      <c r="AF344" s="466"/>
      <c r="AG344" s="466"/>
      <c r="AH344" s="466"/>
      <c r="AI344" s="466"/>
      <c r="AJ344" s="466"/>
      <c r="AK344" s="466"/>
      <c r="AL344" s="466"/>
      <c r="AM344" s="466"/>
      <c r="AN344" s="466"/>
      <c r="AO344" s="466"/>
      <c r="AP344" s="466"/>
      <c r="AQ344" s="466"/>
      <c r="AR344" s="466"/>
    </row>
    <row r="345" spans="1:86" ht="45.75" customHeight="1">
      <c r="A345" s="469"/>
      <c r="B345" s="469"/>
      <c r="C345" s="553"/>
      <c r="D345" s="502"/>
      <c r="E345" s="502"/>
      <c r="F345" s="502"/>
      <c r="G345" s="502"/>
      <c r="H345" s="603"/>
      <c r="I345" s="603"/>
      <c r="J345" s="603"/>
      <c r="K345" s="603"/>
      <c r="L345" s="603"/>
      <c r="M345" s="603"/>
      <c r="N345" s="656" t="s">
        <v>1791</v>
      </c>
      <c r="O345" s="656" t="s">
        <v>1792</v>
      </c>
      <c r="P345" s="656" t="s">
        <v>11</v>
      </c>
      <c r="Q345" s="271">
        <v>0.19</v>
      </c>
      <c r="R345" s="193" t="s">
        <v>5</v>
      </c>
      <c r="S345" s="388"/>
      <c r="T345" s="466"/>
      <c r="U345" s="466"/>
      <c r="V345" s="466"/>
      <c r="W345" s="466"/>
      <c r="X345" s="466"/>
      <c r="Y345" s="466"/>
      <c r="Z345" s="466"/>
      <c r="AA345" s="466"/>
      <c r="AB345" s="466"/>
      <c r="AC345" s="466"/>
      <c r="AD345" s="466"/>
      <c r="AE345" s="466"/>
      <c r="AF345" s="466"/>
      <c r="AG345" s="466"/>
      <c r="AH345" s="466"/>
      <c r="AI345" s="466"/>
      <c r="AJ345" s="466"/>
      <c r="AK345" s="466"/>
      <c r="AL345" s="466"/>
      <c r="AM345" s="466"/>
      <c r="AN345" s="466"/>
      <c r="AO345" s="466"/>
      <c r="AP345" s="466"/>
      <c r="AQ345" s="466"/>
      <c r="AR345" s="466"/>
    </row>
    <row r="346" spans="1:86" ht="45.75" customHeight="1">
      <c r="A346" s="469"/>
      <c r="B346" s="469"/>
      <c r="C346" s="553"/>
      <c r="D346" s="502"/>
      <c r="E346" s="502"/>
      <c r="F346" s="502"/>
      <c r="G346" s="502"/>
      <c r="H346" s="603"/>
      <c r="I346" s="603"/>
      <c r="J346" s="603"/>
      <c r="K346" s="603"/>
      <c r="L346" s="603"/>
      <c r="M346" s="603"/>
      <c r="N346" s="657"/>
      <c r="O346" s="657"/>
      <c r="P346" s="658"/>
      <c r="Q346" s="271">
        <v>1330</v>
      </c>
      <c r="R346" s="193" t="s">
        <v>8</v>
      </c>
      <c r="S346" s="388"/>
      <c r="T346" s="466"/>
      <c r="U346" s="466"/>
      <c r="V346" s="466"/>
      <c r="W346" s="466"/>
      <c r="X346" s="466"/>
      <c r="Y346" s="466"/>
      <c r="Z346" s="466"/>
      <c r="AA346" s="466"/>
      <c r="AB346" s="466"/>
      <c r="AC346" s="466"/>
      <c r="AD346" s="466"/>
      <c r="AE346" s="466"/>
      <c r="AF346" s="466"/>
      <c r="AG346" s="466"/>
      <c r="AH346" s="466"/>
      <c r="AI346" s="466"/>
      <c r="AJ346" s="466"/>
      <c r="AK346" s="466"/>
      <c r="AL346" s="466"/>
      <c r="AM346" s="466"/>
      <c r="AN346" s="466"/>
      <c r="AO346" s="466"/>
      <c r="AP346" s="466"/>
      <c r="AQ346" s="466"/>
      <c r="AR346" s="466"/>
    </row>
    <row r="347" spans="1:86" ht="45.75" customHeight="1">
      <c r="A347" s="469"/>
      <c r="B347" s="469"/>
      <c r="C347" s="553"/>
      <c r="D347" s="502"/>
      <c r="E347" s="502"/>
      <c r="F347" s="502"/>
      <c r="G347" s="502"/>
      <c r="H347" s="603"/>
      <c r="I347" s="603"/>
      <c r="J347" s="603"/>
      <c r="K347" s="603"/>
      <c r="L347" s="603"/>
      <c r="M347" s="603"/>
      <c r="N347" s="658"/>
      <c r="O347" s="658"/>
      <c r="P347" s="176" t="s">
        <v>105</v>
      </c>
      <c r="Q347" s="271">
        <f>Q346</f>
        <v>1330</v>
      </c>
      <c r="R347" s="193" t="s">
        <v>8</v>
      </c>
      <c r="S347" s="388"/>
      <c r="T347" s="466"/>
      <c r="U347" s="466"/>
      <c r="V347" s="466"/>
      <c r="W347" s="466"/>
      <c r="X347" s="466"/>
      <c r="Y347" s="466"/>
      <c r="Z347" s="466"/>
      <c r="AA347" s="466"/>
      <c r="AB347" s="466"/>
      <c r="AC347" s="466"/>
      <c r="AD347" s="466"/>
      <c r="AE347" s="466"/>
      <c r="AF347" s="466"/>
      <c r="AG347" s="466"/>
      <c r="AH347" s="466"/>
      <c r="AI347" s="466"/>
      <c r="AJ347" s="466"/>
      <c r="AK347" s="466"/>
      <c r="AL347" s="466"/>
      <c r="AM347" s="466"/>
      <c r="AN347" s="466"/>
      <c r="AO347" s="466"/>
      <c r="AP347" s="466"/>
      <c r="AQ347" s="466"/>
      <c r="AR347" s="466"/>
    </row>
    <row r="348" spans="1:86" ht="53.25" customHeight="1">
      <c r="A348" s="469"/>
      <c r="B348" s="469"/>
      <c r="C348" s="553"/>
      <c r="D348" s="502"/>
      <c r="E348" s="502"/>
      <c r="F348" s="502"/>
      <c r="G348" s="502"/>
      <c r="H348" s="603"/>
      <c r="I348" s="603"/>
      <c r="J348" s="603"/>
      <c r="K348" s="603"/>
      <c r="L348" s="603"/>
      <c r="M348" s="603"/>
      <c r="N348" s="656" t="s">
        <v>1793</v>
      </c>
      <c r="O348" s="656" t="s">
        <v>1794</v>
      </c>
      <c r="P348" s="656" t="s">
        <v>11</v>
      </c>
      <c r="Q348" s="271">
        <v>0.9</v>
      </c>
      <c r="R348" s="193" t="s">
        <v>5</v>
      </c>
      <c r="S348" s="388"/>
      <c r="T348" s="466"/>
      <c r="U348" s="466"/>
      <c r="V348" s="466"/>
      <c r="W348" s="466"/>
      <c r="X348" s="466"/>
      <c r="Y348" s="466"/>
      <c r="Z348" s="466"/>
      <c r="AA348" s="466"/>
      <c r="AB348" s="466"/>
      <c r="AC348" s="466"/>
      <c r="AD348" s="466"/>
      <c r="AE348" s="466"/>
      <c r="AF348" s="466"/>
      <c r="AG348" s="466"/>
      <c r="AH348" s="466"/>
      <c r="AI348" s="466"/>
      <c r="AJ348" s="466"/>
      <c r="AK348" s="466"/>
      <c r="AL348" s="466"/>
      <c r="AM348" s="466"/>
      <c r="AN348" s="466"/>
      <c r="AO348" s="466"/>
      <c r="AP348" s="466"/>
      <c r="AQ348" s="466"/>
      <c r="AR348" s="466"/>
    </row>
    <row r="349" spans="1:86" ht="53.25" customHeight="1">
      <c r="A349" s="469"/>
      <c r="B349" s="469"/>
      <c r="C349" s="553"/>
      <c r="D349" s="502"/>
      <c r="E349" s="502"/>
      <c r="F349" s="502"/>
      <c r="G349" s="502"/>
      <c r="H349" s="603"/>
      <c r="I349" s="603"/>
      <c r="J349" s="603"/>
      <c r="K349" s="603"/>
      <c r="L349" s="603"/>
      <c r="M349" s="603"/>
      <c r="N349" s="657"/>
      <c r="O349" s="657"/>
      <c r="P349" s="658"/>
      <c r="Q349" s="271">
        <v>6300</v>
      </c>
      <c r="R349" s="193" t="s">
        <v>8</v>
      </c>
      <c r="S349" s="388"/>
      <c r="T349" s="466"/>
      <c r="U349" s="466"/>
      <c r="V349" s="466"/>
      <c r="W349" s="466"/>
      <c r="X349" s="466"/>
      <c r="Y349" s="466"/>
      <c r="Z349" s="466"/>
      <c r="AA349" s="466"/>
      <c r="AB349" s="466"/>
      <c r="AC349" s="466"/>
      <c r="AD349" s="466"/>
      <c r="AE349" s="466"/>
      <c r="AF349" s="466"/>
      <c r="AG349" s="466"/>
      <c r="AH349" s="466"/>
      <c r="AI349" s="466"/>
      <c r="AJ349" s="466"/>
      <c r="AK349" s="466"/>
      <c r="AL349" s="466"/>
      <c r="AM349" s="466"/>
      <c r="AN349" s="466"/>
      <c r="AO349" s="466"/>
      <c r="AP349" s="466"/>
      <c r="AQ349" s="466"/>
      <c r="AR349" s="466"/>
    </row>
    <row r="350" spans="1:86">
      <c r="A350" s="470"/>
      <c r="B350" s="470"/>
      <c r="C350" s="554"/>
      <c r="D350" s="503"/>
      <c r="E350" s="503"/>
      <c r="F350" s="503"/>
      <c r="G350" s="503"/>
      <c r="H350" s="603"/>
      <c r="I350" s="603"/>
      <c r="J350" s="603"/>
      <c r="K350" s="603"/>
      <c r="L350" s="603"/>
      <c r="M350" s="603"/>
      <c r="N350" s="658"/>
      <c r="O350" s="658"/>
      <c r="P350" s="176" t="s">
        <v>105</v>
      </c>
      <c r="Q350" s="271">
        <f>Q349</f>
        <v>6300</v>
      </c>
      <c r="R350" s="193" t="s">
        <v>8</v>
      </c>
      <c r="S350" s="389"/>
      <c r="T350" s="467"/>
      <c r="U350" s="467"/>
      <c r="V350" s="467"/>
      <c r="W350" s="467"/>
      <c r="X350" s="467"/>
      <c r="Y350" s="467"/>
      <c r="Z350" s="467"/>
      <c r="AA350" s="467"/>
      <c r="AB350" s="467"/>
      <c r="AC350" s="467"/>
      <c r="AD350" s="467"/>
      <c r="AE350" s="467"/>
      <c r="AF350" s="467"/>
      <c r="AG350" s="467"/>
      <c r="AH350" s="467"/>
      <c r="AI350" s="467"/>
      <c r="AJ350" s="467"/>
      <c r="AK350" s="467"/>
      <c r="AL350" s="467"/>
      <c r="AM350" s="467"/>
      <c r="AN350" s="467"/>
      <c r="AO350" s="467"/>
      <c r="AP350" s="467"/>
      <c r="AQ350" s="467"/>
      <c r="AR350" s="467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</row>
    <row r="351" spans="1:86" ht="15" customHeight="1">
      <c r="A351" s="396">
        <v>68</v>
      </c>
      <c r="B351" s="402">
        <v>346494</v>
      </c>
      <c r="C351" s="567" t="s">
        <v>331</v>
      </c>
      <c r="D351" s="570">
        <v>1.8</v>
      </c>
      <c r="E351" s="570">
        <v>12600</v>
      </c>
      <c r="F351" s="570">
        <v>1.8</v>
      </c>
      <c r="G351" s="570">
        <v>12600</v>
      </c>
      <c r="H351" s="590"/>
      <c r="I351" s="590"/>
      <c r="J351" s="590"/>
      <c r="K351" s="570"/>
      <c r="L351" s="590"/>
      <c r="M351" s="570"/>
      <c r="N351" s="590" t="s">
        <v>1795</v>
      </c>
      <c r="O351" s="590" t="s">
        <v>1796</v>
      </c>
      <c r="P351" s="372" t="s">
        <v>11</v>
      </c>
      <c r="Q351" s="267">
        <v>0.93</v>
      </c>
      <c r="R351" s="170" t="s">
        <v>5</v>
      </c>
      <c r="S351" s="421">
        <v>12021.813987278871</v>
      </c>
      <c r="T351" s="220"/>
      <c r="U351" s="220"/>
      <c r="V351" s="220"/>
      <c r="W351" s="268"/>
      <c r="X351" s="220"/>
      <c r="Y351" s="268"/>
      <c r="Z351" s="220"/>
      <c r="AA351" s="220"/>
      <c r="AB351" s="220"/>
      <c r="AC351" s="268"/>
      <c r="AD351" s="220"/>
      <c r="AE351" s="268"/>
      <c r="AF351" s="220"/>
      <c r="AG351" s="220"/>
      <c r="AH351" s="220"/>
      <c r="AI351" s="268"/>
      <c r="AJ351" s="220"/>
      <c r="AK351" s="268"/>
      <c r="AL351" s="220"/>
      <c r="AM351" s="220"/>
      <c r="AN351" s="220"/>
      <c r="AO351" s="268"/>
      <c r="AP351" s="220"/>
      <c r="AQ351" s="268"/>
      <c r="AR351" s="220"/>
    </row>
    <row r="352" spans="1:86" ht="15" customHeight="1">
      <c r="A352" s="397"/>
      <c r="B352" s="403"/>
      <c r="C352" s="568"/>
      <c r="D352" s="571"/>
      <c r="E352" s="571"/>
      <c r="F352" s="571"/>
      <c r="G352" s="571"/>
      <c r="H352" s="591"/>
      <c r="I352" s="591"/>
      <c r="J352" s="591"/>
      <c r="K352" s="571"/>
      <c r="L352" s="591"/>
      <c r="M352" s="571"/>
      <c r="N352" s="591"/>
      <c r="O352" s="591"/>
      <c r="P352" s="374"/>
      <c r="Q352" s="243">
        <v>6510</v>
      </c>
      <c r="R352" s="112" t="s">
        <v>8</v>
      </c>
      <c r="S352" s="422"/>
      <c r="T352" s="221"/>
      <c r="U352" s="221"/>
      <c r="V352" s="221"/>
      <c r="W352" s="274"/>
      <c r="X352" s="221"/>
      <c r="Y352" s="274"/>
      <c r="Z352" s="221"/>
      <c r="AA352" s="221"/>
      <c r="AB352" s="221"/>
      <c r="AC352" s="274"/>
      <c r="AD352" s="221"/>
      <c r="AE352" s="274"/>
      <c r="AF352" s="221"/>
      <c r="AG352" s="221"/>
      <c r="AH352" s="221"/>
      <c r="AI352" s="274"/>
      <c r="AJ352" s="221"/>
      <c r="AK352" s="274"/>
      <c r="AL352" s="221"/>
      <c r="AM352" s="221"/>
      <c r="AN352" s="221"/>
      <c r="AO352" s="274"/>
      <c r="AP352" s="221"/>
      <c r="AQ352" s="274"/>
      <c r="AR352" s="221"/>
    </row>
    <row r="353" spans="1:86" ht="15" customHeight="1">
      <c r="A353" s="397"/>
      <c r="B353" s="403"/>
      <c r="C353" s="568"/>
      <c r="D353" s="571"/>
      <c r="E353" s="571"/>
      <c r="F353" s="571"/>
      <c r="G353" s="571"/>
      <c r="H353" s="591"/>
      <c r="I353" s="591"/>
      <c r="J353" s="591"/>
      <c r="K353" s="571"/>
      <c r="L353" s="591"/>
      <c r="M353" s="571"/>
      <c r="N353" s="591"/>
      <c r="O353" s="591"/>
      <c r="P353" s="372" t="s">
        <v>12</v>
      </c>
      <c r="Q353" s="267">
        <v>147.94999999999999</v>
      </c>
      <c r="R353" s="112" t="s">
        <v>8</v>
      </c>
      <c r="S353" s="422"/>
      <c r="T353" s="221"/>
      <c r="U353" s="221"/>
      <c r="V353" s="221"/>
      <c r="W353" s="274"/>
      <c r="X353" s="221"/>
      <c r="Y353" s="274"/>
      <c r="Z353" s="221"/>
      <c r="AA353" s="221"/>
      <c r="AB353" s="221"/>
      <c r="AC353" s="274"/>
      <c r="AD353" s="221"/>
      <c r="AE353" s="274"/>
      <c r="AF353" s="221"/>
      <c r="AG353" s="221"/>
      <c r="AH353" s="221"/>
      <c r="AI353" s="274"/>
      <c r="AJ353" s="221"/>
      <c r="AK353" s="274"/>
      <c r="AL353" s="221"/>
      <c r="AM353" s="221"/>
      <c r="AN353" s="221"/>
      <c r="AO353" s="274"/>
      <c r="AP353" s="221"/>
      <c r="AQ353" s="274"/>
      <c r="AR353" s="221"/>
    </row>
    <row r="354" spans="1:86" ht="15" customHeight="1">
      <c r="A354" s="397"/>
      <c r="B354" s="403"/>
      <c r="C354" s="568"/>
      <c r="D354" s="571"/>
      <c r="E354" s="571"/>
      <c r="F354" s="571"/>
      <c r="G354" s="571"/>
      <c r="H354" s="591"/>
      <c r="I354" s="591"/>
      <c r="J354" s="591"/>
      <c r="K354" s="571"/>
      <c r="L354" s="591"/>
      <c r="M354" s="571"/>
      <c r="N354" s="591"/>
      <c r="O354" s="591"/>
      <c r="P354" s="374"/>
      <c r="Q354" s="267">
        <v>0.93</v>
      </c>
      <c r="R354" s="170" t="s">
        <v>5</v>
      </c>
      <c r="S354" s="422"/>
      <c r="T354" s="221"/>
      <c r="U354" s="221"/>
      <c r="V354" s="221"/>
      <c r="W354" s="274"/>
      <c r="X354" s="221"/>
      <c r="Y354" s="274"/>
      <c r="Z354" s="221"/>
      <c r="AA354" s="221"/>
      <c r="AB354" s="221"/>
      <c r="AC354" s="274"/>
      <c r="AD354" s="221"/>
      <c r="AE354" s="274"/>
      <c r="AF354" s="221"/>
      <c r="AG354" s="221"/>
      <c r="AH354" s="221"/>
      <c r="AI354" s="274"/>
      <c r="AJ354" s="221"/>
      <c r="AK354" s="274"/>
      <c r="AL354" s="221"/>
      <c r="AM354" s="221"/>
      <c r="AN354" s="221"/>
      <c r="AO354" s="274"/>
      <c r="AP354" s="221"/>
      <c r="AQ354" s="274"/>
      <c r="AR354" s="221"/>
    </row>
    <row r="355" spans="1:86">
      <c r="A355" s="398"/>
      <c r="B355" s="404"/>
      <c r="C355" s="569"/>
      <c r="D355" s="572"/>
      <c r="E355" s="572"/>
      <c r="F355" s="572"/>
      <c r="G355" s="572"/>
      <c r="H355" s="592"/>
      <c r="I355" s="592"/>
      <c r="J355" s="592"/>
      <c r="K355" s="572"/>
      <c r="L355" s="592"/>
      <c r="M355" s="572"/>
      <c r="N355" s="592"/>
      <c r="O355" s="592"/>
      <c r="P355" s="113" t="s">
        <v>105</v>
      </c>
      <c r="Q355" s="243">
        <f>Q352</f>
        <v>6510</v>
      </c>
      <c r="R355" s="112" t="s">
        <v>8</v>
      </c>
      <c r="S355" s="423"/>
      <c r="T355" s="219"/>
      <c r="U355" s="219"/>
      <c r="V355" s="219"/>
      <c r="W355" s="275"/>
      <c r="X355" s="219"/>
      <c r="Y355" s="275"/>
      <c r="Z355" s="219"/>
      <c r="AA355" s="219"/>
      <c r="AB355" s="219"/>
      <c r="AC355" s="275"/>
      <c r="AD355" s="219"/>
      <c r="AE355" s="275"/>
      <c r="AF355" s="219"/>
      <c r="AG355" s="219"/>
      <c r="AH355" s="219"/>
      <c r="AI355" s="275"/>
      <c r="AJ355" s="219"/>
      <c r="AK355" s="275"/>
      <c r="AL355" s="219"/>
      <c r="AM355" s="219"/>
      <c r="AN355" s="219"/>
      <c r="AO355" s="275"/>
      <c r="AP355" s="219"/>
      <c r="AQ355" s="275"/>
      <c r="AR355" s="219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</row>
    <row r="356" spans="1:86" ht="15" customHeight="1">
      <c r="A356" s="396">
        <v>69</v>
      </c>
      <c r="B356" s="402" t="s">
        <v>332</v>
      </c>
      <c r="C356" s="567" t="s">
        <v>333</v>
      </c>
      <c r="D356" s="570">
        <v>0.4</v>
      </c>
      <c r="E356" s="570">
        <v>4800</v>
      </c>
      <c r="F356" s="570">
        <v>0.4</v>
      </c>
      <c r="G356" s="570">
        <v>4800</v>
      </c>
      <c r="H356" s="590"/>
      <c r="I356" s="590"/>
      <c r="J356" s="590"/>
      <c r="K356" s="570"/>
      <c r="L356" s="590"/>
      <c r="M356" s="570"/>
      <c r="N356" s="590" t="s">
        <v>1693</v>
      </c>
      <c r="O356" s="590" t="s">
        <v>1797</v>
      </c>
      <c r="P356" s="372" t="s">
        <v>11</v>
      </c>
      <c r="Q356" s="267">
        <v>0.04</v>
      </c>
      <c r="R356" s="170" t="s">
        <v>5</v>
      </c>
      <c r="S356" s="421">
        <v>517.06726827005934</v>
      </c>
      <c r="T356" s="220"/>
      <c r="U356" s="220"/>
      <c r="V356" s="220"/>
      <c r="W356" s="268"/>
      <c r="X356" s="220"/>
      <c r="Y356" s="268"/>
      <c r="Z356" s="220"/>
      <c r="AA356" s="220"/>
      <c r="AB356" s="220"/>
      <c r="AC356" s="268"/>
      <c r="AD356" s="220"/>
      <c r="AE356" s="268"/>
      <c r="AF356" s="220"/>
      <c r="AG356" s="220"/>
      <c r="AH356" s="220"/>
      <c r="AI356" s="268"/>
      <c r="AJ356" s="220"/>
      <c r="AK356" s="268"/>
      <c r="AL356" s="220"/>
      <c r="AM356" s="220"/>
      <c r="AN356" s="220"/>
      <c r="AO356" s="268"/>
      <c r="AP356" s="220"/>
      <c r="AQ356" s="268"/>
      <c r="AR356" s="220"/>
    </row>
    <row r="357" spans="1:86" ht="15" customHeight="1">
      <c r="A357" s="397"/>
      <c r="B357" s="403"/>
      <c r="C357" s="568"/>
      <c r="D357" s="571"/>
      <c r="E357" s="571"/>
      <c r="F357" s="571"/>
      <c r="G357" s="571"/>
      <c r="H357" s="591"/>
      <c r="I357" s="591"/>
      <c r="J357" s="591"/>
      <c r="K357" s="571"/>
      <c r="L357" s="591"/>
      <c r="M357" s="571"/>
      <c r="N357" s="591"/>
      <c r="O357" s="591"/>
      <c r="P357" s="374"/>
      <c r="Q357" s="243">
        <v>480</v>
      </c>
      <c r="R357" s="112" t="s">
        <v>8</v>
      </c>
      <c r="S357" s="422"/>
      <c r="T357" s="221"/>
      <c r="U357" s="221"/>
      <c r="V357" s="221"/>
      <c r="W357" s="274"/>
      <c r="X357" s="221"/>
      <c r="Y357" s="274"/>
      <c r="Z357" s="221"/>
      <c r="AA357" s="221"/>
      <c r="AB357" s="221"/>
      <c r="AC357" s="274"/>
      <c r="AD357" s="221"/>
      <c r="AE357" s="274"/>
      <c r="AF357" s="221"/>
      <c r="AG357" s="221"/>
      <c r="AH357" s="221"/>
      <c r="AI357" s="274"/>
      <c r="AJ357" s="221"/>
      <c r="AK357" s="274"/>
      <c r="AL357" s="221"/>
      <c r="AM357" s="221"/>
      <c r="AN357" s="221"/>
      <c r="AO357" s="274"/>
      <c r="AP357" s="221"/>
      <c r="AQ357" s="274"/>
      <c r="AR357" s="221"/>
    </row>
    <row r="358" spans="1:86" ht="15" customHeight="1">
      <c r="A358" s="397"/>
      <c r="B358" s="403"/>
      <c r="C358" s="568"/>
      <c r="D358" s="571"/>
      <c r="E358" s="571"/>
      <c r="F358" s="571"/>
      <c r="G358" s="571"/>
      <c r="H358" s="591"/>
      <c r="I358" s="591"/>
      <c r="J358" s="591"/>
      <c r="K358" s="571"/>
      <c r="L358" s="591"/>
      <c r="M358" s="571"/>
      <c r="N358" s="591"/>
      <c r="O358" s="591"/>
      <c r="P358" s="372" t="s">
        <v>12</v>
      </c>
      <c r="Q358" s="267">
        <v>6.23</v>
      </c>
      <c r="R358" s="112" t="s">
        <v>8</v>
      </c>
      <c r="S358" s="422"/>
      <c r="T358" s="221"/>
      <c r="U358" s="221"/>
      <c r="V358" s="221"/>
      <c r="W358" s="274"/>
      <c r="X358" s="221"/>
      <c r="Y358" s="274"/>
      <c r="Z358" s="221"/>
      <c r="AA358" s="221"/>
      <c r="AB358" s="221"/>
      <c r="AC358" s="274"/>
      <c r="AD358" s="221"/>
      <c r="AE358" s="274"/>
      <c r="AF358" s="221"/>
      <c r="AG358" s="221"/>
      <c r="AH358" s="221"/>
      <c r="AI358" s="274"/>
      <c r="AJ358" s="221"/>
      <c r="AK358" s="274"/>
      <c r="AL358" s="221"/>
      <c r="AM358" s="221"/>
      <c r="AN358" s="221"/>
      <c r="AO358" s="274"/>
      <c r="AP358" s="221"/>
      <c r="AQ358" s="274"/>
      <c r="AR358" s="221"/>
    </row>
    <row r="359" spans="1:86" ht="15" customHeight="1">
      <c r="A359" s="397"/>
      <c r="B359" s="403"/>
      <c r="C359" s="568"/>
      <c r="D359" s="571"/>
      <c r="E359" s="571"/>
      <c r="F359" s="571"/>
      <c r="G359" s="571"/>
      <c r="H359" s="591"/>
      <c r="I359" s="591"/>
      <c r="J359" s="591"/>
      <c r="K359" s="571"/>
      <c r="L359" s="591"/>
      <c r="M359" s="571"/>
      <c r="N359" s="591"/>
      <c r="O359" s="591"/>
      <c r="P359" s="374"/>
      <c r="Q359" s="267">
        <v>3.5000000000000003E-2</v>
      </c>
      <c r="R359" s="170" t="s">
        <v>5</v>
      </c>
      <c r="S359" s="422"/>
      <c r="T359" s="221"/>
      <c r="U359" s="221"/>
      <c r="V359" s="221"/>
      <c r="W359" s="274"/>
      <c r="X359" s="221"/>
      <c r="Y359" s="274"/>
      <c r="Z359" s="221"/>
      <c r="AA359" s="221"/>
      <c r="AB359" s="221"/>
      <c r="AC359" s="274"/>
      <c r="AD359" s="221"/>
      <c r="AE359" s="274"/>
      <c r="AF359" s="221"/>
      <c r="AG359" s="221"/>
      <c r="AH359" s="221"/>
      <c r="AI359" s="274"/>
      <c r="AJ359" s="221"/>
      <c r="AK359" s="274"/>
      <c r="AL359" s="221"/>
      <c r="AM359" s="221"/>
      <c r="AN359" s="221"/>
      <c r="AO359" s="274"/>
      <c r="AP359" s="221"/>
      <c r="AQ359" s="274"/>
      <c r="AR359" s="221"/>
    </row>
    <row r="360" spans="1:86">
      <c r="A360" s="398"/>
      <c r="B360" s="404"/>
      <c r="C360" s="569"/>
      <c r="D360" s="572"/>
      <c r="E360" s="572"/>
      <c r="F360" s="572"/>
      <c r="G360" s="572"/>
      <c r="H360" s="592"/>
      <c r="I360" s="592"/>
      <c r="J360" s="592"/>
      <c r="K360" s="572"/>
      <c r="L360" s="592"/>
      <c r="M360" s="572"/>
      <c r="N360" s="592"/>
      <c r="O360" s="592"/>
      <c r="P360" s="113" t="s">
        <v>105</v>
      </c>
      <c r="Q360" s="243">
        <f>Q357</f>
        <v>480</v>
      </c>
      <c r="R360" s="112" t="s">
        <v>8</v>
      </c>
      <c r="S360" s="423"/>
      <c r="T360" s="219"/>
      <c r="U360" s="219"/>
      <c r="V360" s="219"/>
      <c r="W360" s="275"/>
      <c r="X360" s="219"/>
      <c r="Y360" s="275"/>
      <c r="Z360" s="219"/>
      <c r="AA360" s="219"/>
      <c r="AB360" s="219"/>
      <c r="AC360" s="275"/>
      <c r="AD360" s="219"/>
      <c r="AE360" s="275"/>
      <c r="AF360" s="219"/>
      <c r="AG360" s="219"/>
      <c r="AH360" s="219"/>
      <c r="AI360" s="275"/>
      <c r="AJ360" s="219"/>
      <c r="AK360" s="275"/>
      <c r="AL360" s="219"/>
      <c r="AM360" s="219"/>
      <c r="AN360" s="219"/>
      <c r="AO360" s="275"/>
      <c r="AP360" s="219"/>
      <c r="AQ360" s="275"/>
      <c r="AR360" s="219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</row>
    <row r="361" spans="1:86">
      <c r="A361" s="396">
        <v>70</v>
      </c>
      <c r="B361" s="948" t="s">
        <v>334</v>
      </c>
      <c r="C361" s="886" t="s">
        <v>335</v>
      </c>
      <c r="D361" s="413">
        <v>0.5</v>
      </c>
      <c r="E361" s="413">
        <v>5040</v>
      </c>
      <c r="F361" s="413">
        <v>0.5</v>
      </c>
      <c r="G361" s="413">
        <v>5040</v>
      </c>
      <c r="H361" s="622" t="s">
        <v>2302</v>
      </c>
      <c r="I361" s="622" t="s">
        <v>2303</v>
      </c>
      <c r="J361" s="405" t="s">
        <v>11</v>
      </c>
      <c r="K361" s="266">
        <v>0.48</v>
      </c>
      <c r="L361" s="316" t="s">
        <v>5</v>
      </c>
      <c r="M361" s="887">
        <v>4714.4549999999999</v>
      </c>
      <c r="N361" s="531"/>
      <c r="O361" s="531"/>
      <c r="P361" s="531"/>
      <c r="Q361" s="479"/>
      <c r="R361" s="531"/>
      <c r="S361" s="479"/>
      <c r="T361" s="531"/>
      <c r="U361" s="531"/>
      <c r="V361" s="531"/>
      <c r="W361" s="479"/>
      <c r="X361" s="531"/>
      <c r="Y361" s="479"/>
      <c r="Z361" s="531"/>
      <c r="AA361" s="531"/>
      <c r="AB361" s="531"/>
      <c r="AC361" s="479"/>
      <c r="AD361" s="531"/>
      <c r="AE361" s="479"/>
      <c r="AF361" s="531"/>
      <c r="AG361" s="531"/>
      <c r="AH361" s="531"/>
      <c r="AI361" s="479"/>
      <c r="AJ361" s="531"/>
      <c r="AK361" s="479"/>
      <c r="AL361" s="531"/>
      <c r="AM361" s="531"/>
      <c r="AN361" s="531"/>
      <c r="AO361" s="479"/>
      <c r="AP361" s="531"/>
      <c r="AQ361" s="479"/>
      <c r="AR361" s="53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</row>
    <row r="362" spans="1:86">
      <c r="A362" s="397"/>
      <c r="B362" s="949"/>
      <c r="C362" s="888"/>
      <c r="D362" s="414"/>
      <c r="E362" s="414"/>
      <c r="F362" s="414"/>
      <c r="G362" s="414"/>
      <c r="H362" s="655"/>
      <c r="I362" s="655"/>
      <c r="J362" s="407"/>
      <c r="K362" s="266">
        <v>5040</v>
      </c>
      <c r="L362" s="316" t="s">
        <v>8</v>
      </c>
      <c r="M362" s="889"/>
      <c r="N362" s="604"/>
      <c r="O362" s="604"/>
      <c r="P362" s="604"/>
      <c r="Q362" s="605"/>
      <c r="R362" s="604"/>
      <c r="S362" s="605"/>
      <c r="T362" s="604"/>
      <c r="U362" s="604"/>
      <c r="V362" s="604"/>
      <c r="W362" s="605"/>
      <c r="X362" s="604"/>
      <c r="Y362" s="605"/>
      <c r="Z362" s="604"/>
      <c r="AA362" s="604"/>
      <c r="AB362" s="604"/>
      <c r="AC362" s="605"/>
      <c r="AD362" s="604"/>
      <c r="AE362" s="605"/>
      <c r="AF362" s="604"/>
      <c r="AG362" s="604"/>
      <c r="AH362" s="604"/>
      <c r="AI362" s="605"/>
      <c r="AJ362" s="604"/>
      <c r="AK362" s="605"/>
      <c r="AL362" s="604"/>
      <c r="AM362" s="604"/>
      <c r="AN362" s="604"/>
      <c r="AO362" s="605"/>
      <c r="AP362" s="604"/>
      <c r="AQ362" s="605"/>
      <c r="AR362" s="604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</row>
    <row r="363" spans="1:86">
      <c r="A363" s="397"/>
      <c r="B363" s="949"/>
      <c r="C363" s="888"/>
      <c r="D363" s="414"/>
      <c r="E363" s="414"/>
      <c r="F363" s="414"/>
      <c r="G363" s="414"/>
      <c r="H363" s="655"/>
      <c r="I363" s="655"/>
      <c r="J363" s="405" t="s">
        <v>12</v>
      </c>
      <c r="K363" s="266">
        <v>81.25</v>
      </c>
      <c r="L363" s="316" t="s">
        <v>8</v>
      </c>
      <c r="M363" s="889"/>
      <c r="N363" s="604"/>
      <c r="O363" s="604"/>
      <c r="P363" s="604"/>
      <c r="Q363" s="605"/>
      <c r="R363" s="604"/>
      <c r="S363" s="605"/>
      <c r="T363" s="604"/>
      <c r="U363" s="604"/>
      <c r="V363" s="604"/>
      <c r="W363" s="605"/>
      <c r="X363" s="604"/>
      <c r="Y363" s="605"/>
      <c r="Z363" s="604"/>
      <c r="AA363" s="604"/>
      <c r="AB363" s="604"/>
      <c r="AC363" s="605"/>
      <c r="AD363" s="604"/>
      <c r="AE363" s="605"/>
      <c r="AF363" s="604"/>
      <c r="AG363" s="604"/>
      <c r="AH363" s="604"/>
      <c r="AI363" s="605"/>
      <c r="AJ363" s="604"/>
      <c r="AK363" s="605"/>
      <c r="AL363" s="604"/>
      <c r="AM363" s="604"/>
      <c r="AN363" s="604"/>
      <c r="AO363" s="605"/>
      <c r="AP363" s="604"/>
      <c r="AQ363" s="605"/>
      <c r="AR363" s="604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</row>
    <row r="364" spans="1:86">
      <c r="A364" s="397"/>
      <c r="B364" s="949"/>
      <c r="C364" s="888"/>
      <c r="D364" s="414"/>
      <c r="E364" s="414"/>
      <c r="F364" s="414"/>
      <c r="G364" s="414"/>
      <c r="H364" s="655"/>
      <c r="I364" s="655"/>
      <c r="J364" s="407"/>
      <c r="K364" s="266">
        <v>0.48</v>
      </c>
      <c r="L364" s="316" t="s">
        <v>5</v>
      </c>
      <c r="M364" s="889"/>
      <c r="N364" s="604"/>
      <c r="O364" s="604"/>
      <c r="P364" s="604"/>
      <c r="Q364" s="605"/>
      <c r="R364" s="604"/>
      <c r="S364" s="605"/>
      <c r="T364" s="604"/>
      <c r="U364" s="604"/>
      <c r="V364" s="604"/>
      <c r="W364" s="605"/>
      <c r="X364" s="604"/>
      <c r="Y364" s="605"/>
      <c r="Z364" s="604"/>
      <c r="AA364" s="604"/>
      <c r="AB364" s="604"/>
      <c r="AC364" s="605"/>
      <c r="AD364" s="604"/>
      <c r="AE364" s="605"/>
      <c r="AF364" s="604"/>
      <c r="AG364" s="604"/>
      <c r="AH364" s="604"/>
      <c r="AI364" s="605"/>
      <c r="AJ364" s="604"/>
      <c r="AK364" s="605"/>
      <c r="AL364" s="604"/>
      <c r="AM364" s="604"/>
      <c r="AN364" s="604"/>
      <c r="AO364" s="605"/>
      <c r="AP364" s="604"/>
      <c r="AQ364" s="605"/>
      <c r="AR364" s="604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</row>
    <row r="365" spans="1:86" ht="30">
      <c r="A365" s="397"/>
      <c r="B365" s="949"/>
      <c r="C365" s="888"/>
      <c r="D365" s="414"/>
      <c r="E365" s="414"/>
      <c r="F365" s="414"/>
      <c r="G365" s="414"/>
      <c r="H365" s="655"/>
      <c r="I365" s="655"/>
      <c r="J365" s="315" t="s">
        <v>44</v>
      </c>
      <c r="K365" s="266">
        <v>1</v>
      </c>
      <c r="L365" s="316" t="s">
        <v>14</v>
      </c>
      <c r="M365" s="889"/>
      <c r="N365" s="604"/>
      <c r="O365" s="604"/>
      <c r="P365" s="604"/>
      <c r="Q365" s="605"/>
      <c r="R365" s="604"/>
      <c r="S365" s="605"/>
      <c r="T365" s="604"/>
      <c r="U365" s="604"/>
      <c r="V365" s="604"/>
      <c r="W365" s="605"/>
      <c r="X365" s="604"/>
      <c r="Y365" s="605"/>
      <c r="Z365" s="604"/>
      <c r="AA365" s="604"/>
      <c r="AB365" s="604"/>
      <c r="AC365" s="605"/>
      <c r="AD365" s="604"/>
      <c r="AE365" s="605"/>
      <c r="AF365" s="604"/>
      <c r="AG365" s="604"/>
      <c r="AH365" s="604"/>
      <c r="AI365" s="605"/>
      <c r="AJ365" s="604"/>
      <c r="AK365" s="605"/>
      <c r="AL365" s="604"/>
      <c r="AM365" s="604"/>
      <c r="AN365" s="604"/>
      <c r="AO365" s="605"/>
      <c r="AP365" s="604"/>
      <c r="AQ365" s="605"/>
      <c r="AR365" s="604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</row>
    <row r="366" spans="1:86">
      <c r="A366" s="398"/>
      <c r="B366" s="950"/>
      <c r="C366" s="890"/>
      <c r="D366" s="415"/>
      <c r="E366" s="415"/>
      <c r="F366" s="415"/>
      <c r="G366" s="415"/>
      <c r="H366" s="623"/>
      <c r="I366" s="623"/>
      <c r="J366" s="304" t="s">
        <v>105</v>
      </c>
      <c r="K366" s="266">
        <f>K362</f>
        <v>5040</v>
      </c>
      <c r="L366" s="316" t="s">
        <v>8</v>
      </c>
      <c r="M366" s="891"/>
      <c r="N366" s="532"/>
      <c r="O366" s="532"/>
      <c r="P366" s="532"/>
      <c r="Q366" s="480"/>
      <c r="R366" s="532"/>
      <c r="S366" s="480"/>
      <c r="T366" s="532"/>
      <c r="U366" s="532"/>
      <c r="V366" s="532"/>
      <c r="W366" s="480"/>
      <c r="X366" s="532"/>
      <c r="Y366" s="480"/>
      <c r="Z366" s="532"/>
      <c r="AA366" s="532"/>
      <c r="AB366" s="532"/>
      <c r="AC366" s="480"/>
      <c r="AD366" s="532"/>
      <c r="AE366" s="480"/>
      <c r="AF366" s="532"/>
      <c r="AG366" s="532"/>
      <c r="AH366" s="532"/>
      <c r="AI366" s="480"/>
      <c r="AJ366" s="532"/>
      <c r="AK366" s="480"/>
      <c r="AL366" s="532"/>
      <c r="AM366" s="532"/>
      <c r="AN366" s="532"/>
      <c r="AO366" s="480"/>
      <c r="AP366" s="532"/>
      <c r="AQ366" s="480"/>
      <c r="AR366" s="532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</row>
    <row r="367" spans="1:86" ht="15" customHeight="1">
      <c r="A367" s="519">
        <v>71</v>
      </c>
      <c r="B367" s="440" t="s">
        <v>336</v>
      </c>
      <c r="C367" s="498" t="s">
        <v>337</v>
      </c>
      <c r="D367" s="501">
        <v>0.5</v>
      </c>
      <c r="E367" s="501">
        <v>6000</v>
      </c>
      <c r="F367" s="501">
        <v>0.5</v>
      </c>
      <c r="G367" s="501">
        <v>6000</v>
      </c>
      <c r="H367" s="440"/>
      <c r="I367" s="440"/>
      <c r="J367" s="440"/>
      <c r="K367" s="501"/>
      <c r="L367" s="440"/>
      <c r="M367" s="501"/>
      <c r="N367" s="372"/>
      <c r="O367" s="372"/>
      <c r="P367" s="372"/>
      <c r="Q367" s="516"/>
      <c r="R367" s="372"/>
      <c r="S367" s="516"/>
      <c r="T367" s="372" t="s">
        <v>1711</v>
      </c>
      <c r="U367" s="372" t="s">
        <v>1733</v>
      </c>
      <c r="V367" s="372" t="s">
        <v>11</v>
      </c>
      <c r="W367" s="267">
        <v>0.1</v>
      </c>
      <c r="X367" s="170" t="s">
        <v>5</v>
      </c>
      <c r="Y367" s="421">
        <v>1346.1130000000003</v>
      </c>
      <c r="Z367" s="418"/>
      <c r="AA367" s="418"/>
      <c r="AB367" s="418"/>
      <c r="AC367" s="421"/>
      <c r="AD367" s="418"/>
      <c r="AE367" s="421"/>
      <c r="AF367" s="418"/>
      <c r="AG367" s="418"/>
      <c r="AH367" s="418"/>
      <c r="AI367" s="421"/>
      <c r="AJ367" s="418"/>
      <c r="AK367" s="421"/>
      <c r="AL367" s="418"/>
      <c r="AM367" s="418"/>
      <c r="AN367" s="418"/>
      <c r="AO367" s="421"/>
      <c r="AP367" s="418"/>
      <c r="AQ367" s="421"/>
      <c r="AR367" s="418"/>
    </row>
    <row r="368" spans="1:86">
      <c r="A368" s="520"/>
      <c r="B368" s="441"/>
      <c r="C368" s="499"/>
      <c r="D368" s="502"/>
      <c r="E368" s="502"/>
      <c r="F368" s="502"/>
      <c r="G368" s="502"/>
      <c r="H368" s="441"/>
      <c r="I368" s="441"/>
      <c r="J368" s="441"/>
      <c r="K368" s="502"/>
      <c r="L368" s="441"/>
      <c r="M368" s="502"/>
      <c r="N368" s="373"/>
      <c r="O368" s="373"/>
      <c r="P368" s="373"/>
      <c r="Q368" s="517"/>
      <c r="R368" s="373"/>
      <c r="S368" s="517"/>
      <c r="T368" s="373"/>
      <c r="U368" s="373"/>
      <c r="V368" s="374"/>
      <c r="W368" s="268">
        <v>1200</v>
      </c>
      <c r="X368" s="224" t="s">
        <v>8</v>
      </c>
      <c r="Y368" s="422"/>
      <c r="Z368" s="419"/>
      <c r="AA368" s="419"/>
      <c r="AB368" s="419"/>
      <c r="AC368" s="422"/>
      <c r="AD368" s="419"/>
      <c r="AE368" s="422"/>
      <c r="AF368" s="419"/>
      <c r="AG368" s="419"/>
      <c r="AH368" s="419"/>
      <c r="AI368" s="422"/>
      <c r="AJ368" s="419"/>
      <c r="AK368" s="422"/>
      <c r="AL368" s="419"/>
      <c r="AM368" s="419"/>
      <c r="AN368" s="419"/>
      <c r="AO368" s="422"/>
      <c r="AP368" s="419"/>
      <c r="AQ368" s="422"/>
      <c r="AR368" s="419"/>
    </row>
    <row r="369" spans="1:86">
      <c r="A369" s="520"/>
      <c r="B369" s="441"/>
      <c r="C369" s="499"/>
      <c r="D369" s="502"/>
      <c r="E369" s="502"/>
      <c r="F369" s="502"/>
      <c r="G369" s="502"/>
      <c r="H369" s="441"/>
      <c r="I369" s="441"/>
      <c r="J369" s="441"/>
      <c r="K369" s="502"/>
      <c r="L369" s="441"/>
      <c r="M369" s="502"/>
      <c r="N369" s="373"/>
      <c r="O369" s="373"/>
      <c r="P369" s="373"/>
      <c r="Q369" s="517"/>
      <c r="R369" s="373"/>
      <c r="S369" s="517"/>
      <c r="T369" s="373"/>
      <c r="U369" s="373"/>
      <c r="V369" s="372" t="s">
        <v>12</v>
      </c>
      <c r="W369" s="268">
        <v>87.6</v>
      </c>
      <c r="X369" s="224" t="s">
        <v>8</v>
      </c>
      <c r="Y369" s="422"/>
      <c r="Z369" s="419"/>
      <c r="AA369" s="419"/>
      <c r="AB369" s="419"/>
      <c r="AC369" s="422"/>
      <c r="AD369" s="419"/>
      <c r="AE369" s="422"/>
      <c r="AF369" s="419"/>
      <c r="AG369" s="419"/>
      <c r="AH369" s="419"/>
      <c r="AI369" s="422"/>
      <c r="AJ369" s="419"/>
      <c r="AK369" s="422"/>
      <c r="AL369" s="419"/>
      <c r="AM369" s="419"/>
      <c r="AN369" s="419"/>
      <c r="AO369" s="422"/>
      <c r="AP369" s="419"/>
      <c r="AQ369" s="422"/>
      <c r="AR369" s="419"/>
    </row>
    <row r="370" spans="1:86">
      <c r="A370" s="520"/>
      <c r="B370" s="441"/>
      <c r="C370" s="499"/>
      <c r="D370" s="502"/>
      <c r="E370" s="502"/>
      <c r="F370" s="502"/>
      <c r="G370" s="502"/>
      <c r="H370" s="441"/>
      <c r="I370" s="441"/>
      <c r="J370" s="441"/>
      <c r="K370" s="502"/>
      <c r="L370" s="441"/>
      <c r="M370" s="502"/>
      <c r="N370" s="373"/>
      <c r="O370" s="373"/>
      <c r="P370" s="373"/>
      <c r="Q370" s="517"/>
      <c r="R370" s="373"/>
      <c r="S370" s="517"/>
      <c r="T370" s="373"/>
      <c r="U370" s="373"/>
      <c r="V370" s="374"/>
      <c r="W370" s="268">
        <v>0.1</v>
      </c>
      <c r="X370" s="170" t="s">
        <v>5</v>
      </c>
      <c r="Y370" s="422"/>
      <c r="Z370" s="419"/>
      <c r="AA370" s="419"/>
      <c r="AB370" s="419"/>
      <c r="AC370" s="422"/>
      <c r="AD370" s="419"/>
      <c r="AE370" s="422"/>
      <c r="AF370" s="419"/>
      <c r="AG370" s="419"/>
      <c r="AH370" s="419"/>
      <c r="AI370" s="422"/>
      <c r="AJ370" s="419"/>
      <c r="AK370" s="422"/>
      <c r="AL370" s="419"/>
      <c r="AM370" s="419"/>
      <c r="AN370" s="419"/>
      <c r="AO370" s="422"/>
      <c r="AP370" s="419"/>
      <c r="AQ370" s="422"/>
      <c r="AR370" s="419"/>
    </row>
    <row r="371" spans="1:86" ht="14.25" customHeight="1">
      <c r="A371" s="521"/>
      <c r="B371" s="442"/>
      <c r="C371" s="500"/>
      <c r="D371" s="503"/>
      <c r="E371" s="503"/>
      <c r="F371" s="503"/>
      <c r="G371" s="503"/>
      <c r="H371" s="442"/>
      <c r="I371" s="442"/>
      <c r="J371" s="442"/>
      <c r="K371" s="503"/>
      <c r="L371" s="442"/>
      <c r="M371" s="503"/>
      <c r="N371" s="374"/>
      <c r="O371" s="374"/>
      <c r="P371" s="374"/>
      <c r="Q371" s="518"/>
      <c r="R371" s="374"/>
      <c r="S371" s="518"/>
      <c r="T371" s="374"/>
      <c r="U371" s="374"/>
      <c r="V371" s="113" t="s">
        <v>105</v>
      </c>
      <c r="W371" s="243">
        <f>W368</f>
        <v>1200</v>
      </c>
      <c r="X371" s="112" t="s">
        <v>8</v>
      </c>
      <c r="Y371" s="423"/>
      <c r="Z371" s="420"/>
      <c r="AA371" s="420"/>
      <c r="AB371" s="420"/>
      <c r="AC371" s="423"/>
      <c r="AD371" s="420"/>
      <c r="AE371" s="423"/>
      <c r="AF371" s="420"/>
      <c r="AG371" s="420"/>
      <c r="AH371" s="420"/>
      <c r="AI371" s="423"/>
      <c r="AJ371" s="420"/>
      <c r="AK371" s="423"/>
      <c r="AL371" s="420"/>
      <c r="AM371" s="420"/>
      <c r="AN371" s="420"/>
      <c r="AO371" s="423"/>
      <c r="AP371" s="420"/>
      <c r="AQ371" s="423"/>
      <c r="AR371" s="420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</row>
    <row r="372" spans="1:86" s="61" customFormat="1" ht="18.75" customHeight="1">
      <c r="A372" s="468">
        <v>72</v>
      </c>
      <c r="B372" s="440" t="s">
        <v>338</v>
      </c>
      <c r="C372" s="498" t="s">
        <v>339</v>
      </c>
      <c r="D372" s="501">
        <v>0.8</v>
      </c>
      <c r="E372" s="501">
        <v>6864</v>
      </c>
      <c r="F372" s="501">
        <v>0.8</v>
      </c>
      <c r="G372" s="501">
        <v>6864</v>
      </c>
      <c r="H372" s="440" t="s">
        <v>1800</v>
      </c>
      <c r="I372" s="440" t="s">
        <v>2321</v>
      </c>
      <c r="J372" s="868" t="s">
        <v>11</v>
      </c>
      <c r="K372" s="320">
        <v>0.78</v>
      </c>
      <c r="L372" s="321" t="s">
        <v>5</v>
      </c>
      <c r="M372" s="387">
        <v>8689.9240000000009</v>
      </c>
      <c r="N372" s="387"/>
      <c r="O372" s="387"/>
      <c r="P372" s="387"/>
      <c r="Q372" s="387"/>
      <c r="R372" s="387"/>
      <c r="S372" s="387"/>
      <c r="T372" s="387"/>
      <c r="U372" s="387"/>
      <c r="V372" s="387"/>
      <c r="W372" s="387"/>
      <c r="X372" s="387"/>
      <c r="Y372" s="387"/>
      <c r="Z372" s="387"/>
      <c r="AA372" s="387"/>
      <c r="AB372" s="387"/>
      <c r="AC372" s="387"/>
      <c r="AD372" s="387"/>
      <c r="AE372" s="387"/>
      <c r="AF372" s="387"/>
      <c r="AG372" s="387"/>
      <c r="AH372" s="387"/>
      <c r="AI372" s="387"/>
      <c r="AJ372" s="387"/>
      <c r="AK372" s="387"/>
      <c r="AL372" s="387"/>
      <c r="AM372" s="387"/>
      <c r="AN372" s="387"/>
      <c r="AO372" s="387"/>
      <c r="AP372" s="387"/>
      <c r="AQ372" s="387"/>
      <c r="AR372" s="387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</row>
    <row r="373" spans="1:86" s="61" customFormat="1" ht="18.75" customHeight="1">
      <c r="A373" s="469"/>
      <c r="B373" s="441"/>
      <c r="C373" s="499"/>
      <c r="D373" s="502"/>
      <c r="E373" s="502"/>
      <c r="F373" s="502"/>
      <c r="G373" s="502"/>
      <c r="H373" s="441"/>
      <c r="I373" s="441"/>
      <c r="J373" s="868"/>
      <c r="K373" s="320">
        <v>6864</v>
      </c>
      <c r="L373" s="321" t="s">
        <v>8</v>
      </c>
      <c r="M373" s="388"/>
      <c r="N373" s="388"/>
      <c r="O373" s="388"/>
      <c r="P373" s="388"/>
      <c r="Q373" s="388"/>
      <c r="R373" s="388"/>
      <c r="S373" s="388"/>
      <c r="T373" s="388"/>
      <c r="U373" s="388"/>
      <c r="V373" s="388"/>
      <c r="W373" s="388"/>
      <c r="X373" s="388"/>
      <c r="Y373" s="388"/>
      <c r="Z373" s="388"/>
      <c r="AA373" s="388"/>
      <c r="AB373" s="388"/>
      <c r="AC373" s="388"/>
      <c r="AD373" s="388"/>
      <c r="AE373" s="388"/>
      <c r="AF373" s="388"/>
      <c r="AG373" s="388"/>
      <c r="AH373" s="388"/>
      <c r="AI373" s="388"/>
      <c r="AJ373" s="388"/>
      <c r="AK373" s="388"/>
      <c r="AL373" s="388"/>
      <c r="AM373" s="388"/>
      <c r="AN373" s="388"/>
      <c r="AO373" s="388"/>
      <c r="AP373" s="388"/>
      <c r="AQ373" s="388"/>
      <c r="AR373" s="388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</row>
    <row r="374" spans="1:86" s="61" customFormat="1" ht="18.75" customHeight="1">
      <c r="A374" s="469"/>
      <c r="B374" s="441"/>
      <c r="C374" s="499"/>
      <c r="D374" s="502"/>
      <c r="E374" s="502"/>
      <c r="F374" s="502"/>
      <c r="G374" s="502"/>
      <c r="H374" s="441"/>
      <c r="I374" s="441"/>
      <c r="J374" s="868" t="s">
        <v>12</v>
      </c>
      <c r="K374" s="323">
        <v>247.63</v>
      </c>
      <c r="L374" s="321" t="s">
        <v>8</v>
      </c>
      <c r="M374" s="388"/>
      <c r="N374" s="388"/>
      <c r="O374" s="388"/>
      <c r="P374" s="388"/>
      <c r="Q374" s="388"/>
      <c r="R374" s="388"/>
      <c r="S374" s="388"/>
      <c r="T374" s="388"/>
      <c r="U374" s="388"/>
      <c r="V374" s="388"/>
      <c r="W374" s="388"/>
      <c r="X374" s="388"/>
      <c r="Y374" s="388"/>
      <c r="Z374" s="388"/>
      <c r="AA374" s="388"/>
      <c r="AB374" s="388"/>
      <c r="AC374" s="388"/>
      <c r="AD374" s="388"/>
      <c r="AE374" s="388"/>
      <c r="AF374" s="388"/>
      <c r="AG374" s="388"/>
      <c r="AH374" s="388"/>
      <c r="AI374" s="388"/>
      <c r="AJ374" s="388"/>
      <c r="AK374" s="388"/>
      <c r="AL374" s="388"/>
      <c r="AM374" s="388"/>
      <c r="AN374" s="388"/>
      <c r="AO374" s="388"/>
      <c r="AP374" s="388"/>
      <c r="AQ374" s="388"/>
      <c r="AR374" s="388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</row>
    <row r="375" spans="1:86" s="61" customFormat="1" ht="18.75" customHeight="1">
      <c r="A375" s="469"/>
      <c r="B375" s="441"/>
      <c r="C375" s="499"/>
      <c r="D375" s="502"/>
      <c r="E375" s="502"/>
      <c r="F375" s="502"/>
      <c r="G375" s="502"/>
      <c r="H375" s="441"/>
      <c r="I375" s="441"/>
      <c r="J375" s="868"/>
      <c r="K375" s="323">
        <v>0.78</v>
      </c>
      <c r="L375" s="321" t="s">
        <v>5</v>
      </c>
      <c r="M375" s="388"/>
      <c r="N375" s="388"/>
      <c r="O375" s="388"/>
      <c r="P375" s="388"/>
      <c r="Q375" s="388"/>
      <c r="R375" s="388"/>
      <c r="S375" s="388"/>
      <c r="T375" s="388"/>
      <c r="U375" s="388"/>
      <c r="V375" s="388"/>
      <c r="W375" s="388"/>
      <c r="X375" s="388"/>
      <c r="Y375" s="388"/>
      <c r="Z375" s="388"/>
      <c r="AA375" s="388"/>
      <c r="AB375" s="388"/>
      <c r="AC375" s="388"/>
      <c r="AD375" s="388"/>
      <c r="AE375" s="388"/>
      <c r="AF375" s="388"/>
      <c r="AG375" s="388"/>
      <c r="AH375" s="388"/>
      <c r="AI375" s="388"/>
      <c r="AJ375" s="388"/>
      <c r="AK375" s="388"/>
      <c r="AL375" s="388"/>
      <c r="AM375" s="388"/>
      <c r="AN375" s="388"/>
      <c r="AO375" s="388"/>
      <c r="AP375" s="388"/>
      <c r="AQ375" s="388"/>
      <c r="AR375" s="388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</row>
    <row r="376" spans="1:86" s="61" customFormat="1" ht="28.5" customHeight="1">
      <c r="A376" s="469"/>
      <c r="B376" s="441"/>
      <c r="C376" s="499"/>
      <c r="D376" s="502"/>
      <c r="E376" s="502"/>
      <c r="F376" s="502"/>
      <c r="G376" s="502"/>
      <c r="H376" s="441"/>
      <c r="I376" s="441"/>
      <c r="J376" s="232" t="s">
        <v>44</v>
      </c>
      <c r="K376" s="323">
        <v>14</v>
      </c>
      <c r="L376" s="321" t="s">
        <v>14</v>
      </c>
      <c r="M376" s="388"/>
      <c r="N376" s="388"/>
      <c r="O376" s="388"/>
      <c r="P376" s="388"/>
      <c r="Q376" s="388"/>
      <c r="R376" s="388"/>
      <c r="S376" s="388"/>
      <c r="T376" s="388"/>
      <c r="U376" s="388"/>
      <c r="V376" s="388"/>
      <c r="W376" s="388"/>
      <c r="X376" s="388"/>
      <c r="Y376" s="388"/>
      <c r="Z376" s="388"/>
      <c r="AA376" s="388"/>
      <c r="AB376" s="388"/>
      <c r="AC376" s="388"/>
      <c r="AD376" s="388"/>
      <c r="AE376" s="388"/>
      <c r="AF376" s="388"/>
      <c r="AG376" s="388"/>
      <c r="AH376" s="388"/>
      <c r="AI376" s="388"/>
      <c r="AJ376" s="388"/>
      <c r="AK376" s="388"/>
      <c r="AL376" s="388"/>
      <c r="AM376" s="388"/>
      <c r="AN376" s="388"/>
      <c r="AO376" s="388"/>
      <c r="AP376" s="388"/>
      <c r="AQ376" s="388"/>
      <c r="AR376" s="388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</row>
    <row r="377" spans="1:86" s="61" customFormat="1" ht="18.75" customHeight="1">
      <c r="A377" s="469"/>
      <c r="B377" s="441"/>
      <c r="C377" s="499"/>
      <c r="D377" s="502"/>
      <c r="E377" s="502"/>
      <c r="F377" s="502"/>
      <c r="G377" s="502"/>
      <c r="H377" s="441"/>
      <c r="I377" s="441"/>
      <c r="J377" s="232" t="s">
        <v>17</v>
      </c>
      <c r="K377" s="323">
        <v>123</v>
      </c>
      <c r="L377" s="321" t="s">
        <v>8</v>
      </c>
      <c r="M377" s="388"/>
      <c r="N377" s="388"/>
      <c r="O377" s="388"/>
      <c r="P377" s="388"/>
      <c r="Q377" s="388"/>
      <c r="R377" s="388"/>
      <c r="S377" s="388"/>
      <c r="T377" s="388"/>
      <c r="U377" s="388"/>
      <c r="V377" s="388"/>
      <c r="W377" s="388"/>
      <c r="X377" s="388"/>
      <c r="Y377" s="388"/>
      <c r="Z377" s="388"/>
      <c r="AA377" s="388"/>
      <c r="AB377" s="388"/>
      <c r="AC377" s="388"/>
      <c r="AD377" s="388"/>
      <c r="AE377" s="388"/>
      <c r="AF377" s="388"/>
      <c r="AG377" s="388"/>
      <c r="AH377" s="388"/>
      <c r="AI377" s="388"/>
      <c r="AJ377" s="388"/>
      <c r="AK377" s="388"/>
      <c r="AL377" s="388"/>
      <c r="AM377" s="388"/>
      <c r="AN377" s="388"/>
      <c r="AO377" s="388"/>
      <c r="AP377" s="388"/>
      <c r="AQ377" s="388"/>
      <c r="AR377" s="388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</row>
    <row r="378" spans="1:86">
      <c r="A378" s="470"/>
      <c r="B378" s="442"/>
      <c r="C378" s="500"/>
      <c r="D378" s="503"/>
      <c r="E378" s="503"/>
      <c r="F378" s="503"/>
      <c r="G378" s="503"/>
      <c r="H378" s="442"/>
      <c r="I378" s="442"/>
      <c r="J378" s="232" t="s">
        <v>105</v>
      </c>
      <c r="K378" s="320">
        <f>K373</f>
        <v>6864</v>
      </c>
      <c r="L378" s="321" t="s">
        <v>8</v>
      </c>
      <c r="M378" s="389"/>
      <c r="N378" s="389"/>
      <c r="O378" s="389"/>
      <c r="P378" s="389"/>
      <c r="Q378" s="389"/>
      <c r="R378" s="389"/>
      <c r="S378" s="389"/>
      <c r="T378" s="389"/>
      <c r="U378" s="389"/>
      <c r="V378" s="389"/>
      <c r="W378" s="389"/>
      <c r="X378" s="389"/>
      <c r="Y378" s="389"/>
      <c r="Z378" s="389"/>
      <c r="AA378" s="389"/>
      <c r="AB378" s="389"/>
      <c r="AC378" s="389"/>
      <c r="AD378" s="389"/>
      <c r="AE378" s="389"/>
      <c r="AF378" s="389"/>
      <c r="AG378" s="389"/>
      <c r="AH378" s="389"/>
      <c r="AI378" s="389"/>
      <c r="AJ378" s="389"/>
      <c r="AK378" s="389"/>
      <c r="AL378" s="389"/>
      <c r="AM378" s="389"/>
      <c r="AN378" s="389"/>
      <c r="AO378" s="389"/>
      <c r="AP378" s="389"/>
      <c r="AQ378" s="389"/>
      <c r="AR378" s="389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</row>
    <row r="379" spans="1:86" ht="43.5" customHeight="1">
      <c r="A379" s="468">
        <v>73</v>
      </c>
      <c r="B379" s="606" t="s">
        <v>340</v>
      </c>
      <c r="C379" s="552" t="s">
        <v>341</v>
      </c>
      <c r="D379" s="501">
        <v>1.2</v>
      </c>
      <c r="E379" s="501">
        <v>9600</v>
      </c>
      <c r="F379" s="501">
        <v>1.2</v>
      </c>
      <c r="G379" s="501">
        <v>9600</v>
      </c>
      <c r="H379" s="606"/>
      <c r="I379" s="606"/>
      <c r="J379" s="606"/>
      <c r="K379" s="501"/>
      <c r="L379" s="606"/>
      <c r="M379" s="501"/>
      <c r="N379" s="606" t="s">
        <v>1801</v>
      </c>
      <c r="O379" s="606" t="s">
        <v>1740</v>
      </c>
      <c r="P379" s="440" t="s">
        <v>11</v>
      </c>
      <c r="Q379" s="267">
        <v>0.7</v>
      </c>
      <c r="R379" s="170" t="s">
        <v>5</v>
      </c>
      <c r="S379" s="564">
        <v>9048.6771947260313</v>
      </c>
      <c r="T379" s="561"/>
      <c r="U379" s="561"/>
      <c r="V379" s="561"/>
      <c r="W379" s="564"/>
      <c r="X379" s="561"/>
      <c r="Y379" s="564"/>
      <c r="Z379" s="561"/>
      <c r="AA379" s="561"/>
      <c r="AB379" s="561"/>
      <c r="AC379" s="564"/>
      <c r="AD379" s="561"/>
      <c r="AE379" s="564"/>
      <c r="AF379" s="561"/>
      <c r="AG379" s="561"/>
      <c r="AH379" s="561"/>
      <c r="AI379" s="564"/>
      <c r="AJ379" s="561"/>
      <c r="AK379" s="564"/>
      <c r="AL379" s="561"/>
      <c r="AM379" s="561"/>
      <c r="AN379" s="561"/>
      <c r="AO379" s="564"/>
      <c r="AP379" s="561"/>
      <c r="AQ379" s="564"/>
      <c r="AR379" s="561"/>
    </row>
    <row r="380" spans="1:86" ht="43.5" customHeight="1">
      <c r="A380" s="469"/>
      <c r="B380" s="607"/>
      <c r="C380" s="553"/>
      <c r="D380" s="502"/>
      <c r="E380" s="502"/>
      <c r="F380" s="502"/>
      <c r="G380" s="502"/>
      <c r="H380" s="607"/>
      <c r="I380" s="607"/>
      <c r="J380" s="607"/>
      <c r="K380" s="502"/>
      <c r="L380" s="607"/>
      <c r="M380" s="502"/>
      <c r="N380" s="607"/>
      <c r="O380" s="607"/>
      <c r="P380" s="442"/>
      <c r="Q380" s="268">
        <v>5600</v>
      </c>
      <c r="R380" s="224" t="s">
        <v>8</v>
      </c>
      <c r="S380" s="565"/>
      <c r="T380" s="562"/>
      <c r="U380" s="562"/>
      <c r="V380" s="562"/>
      <c r="W380" s="565"/>
      <c r="X380" s="562"/>
      <c r="Y380" s="565"/>
      <c r="Z380" s="562"/>
      <c r="AA380" s="562"/>
      <c r="AB380" s="562"/>
      <c r="AC380" s="565"/>
      <c r="AD380" s="562"/>
      <c r="AE380" s="565"/>
      <c r="AF380" s="562"/>
      <c r="AG380" s="562"/>
      <c r="AH380" s="562"/>
      <c r="AI380" s="565"/>
      <c r="AJ380" s="562"/>
      <c r="AK380" s="565"/>
      <c r="AL380" s="562"/>
      <c r="AM380" s="562"/>
      <c r="AN380" s="562"/>
      <c r="AO380" s="565"/>
      <c r="AP380" s="562"/>
      <c r="AQ380" s="565"/>
      <c r="AR380" s="562"/>
    </row>
    <row r="381" spans="1:86">
      <c r="A381" s="470"/>
      <c r="B381" s="608"/>
      <c r="C381" s="554"/>
      <c r="D381" s="503"/>
      <c r="E381" s="503"/>
      <c r="F381" s="503"/>
      <c r="G381" s="503"/>
      <c r="H381" s="608"/>
      <c r="I381" s="608"/>
      <c r="J381" s="608"/>
      <c r="K381" s="503"/>
      <c r="L381" s="608"/>
      <c r="M381" s="503"/>
      <c r="N381" s="608"/>
      <c r="O381" s="608"/>
      <c r="P381" s="113" t="s">
        <v>105</v>
      </c>
      <c r="Q381" s="243">
        <f>Q380</f>
        <v>5600</v>
      </c>
      <c r="R381" s="112" t="s">
        <v>8</v>
      </c>
      <c r="S381" s="566"/>
      <c r="T381" s="563"/>
      <c r="U381" s="563"/>
      <c r="V381" s="563"/>
      <c r="W381" s="566"/>
      <c r="X381" s="563"/>
      <c r="Y381" s="566"/>
      <c r="Z381" s="563"/>
      <c r="AA381" s="563"/>
      <c r="AB381" s="563"/>
      <c r="AC381" s="566"/>
      <c r="AD381" s="563"/>
      <c r="AE381" s="566"/>
      <c r="AF381" s="563"/>
      <c r="AG381" s="563"/>
      <c r="AH381" s="563"/>
      <c r="AI381" s="566"/>
      <c r="AJ381" s="563"/>
      <c r="AK381" s="566"/>
      <c r="AL381" s="563"/>
      <c r="AM381" s="563"/>
      <c r="AN381" s="563"/>
      <c r="AO381" s="566"/>
      <c r="AP381" s="563"/>
      <c r="AQ381" s="566"/>
      <c r="AR381" s="563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</row>
    <row r="382" spans="1:86" ht="24" customHeight="1">
      <c r="A382" s="424">
        <v>74</v>
      </c>
      <c r="B382" s="468">
        <v>346690</v>
      </c>
      <c r="C382" s="892" t="s">
        <v>342</v>
      </c>
      <c r="D382" s="501">
        <v>0.8</v>
      </c>
      <c r="E382" s="501">
        <v>15156</v>
      </c>
      <c r="F382" s="501">
        <v>0.8</v>
      </c>
      <c r="G382" s="501">
        <v>15156</v>
      </c>
      <c r="H382" s="440" t="s">
        <v>1802</v>
      </c>
      <c r="I382" s="440" t="s">
        <v>1704</v>
      </c>
      <c r="J382" s="440" t="s">
        <v>11</v>
      </c>
      <c r="K382" s="320">
        <v>0.15</v>
      </c>
      <c r="L382" s="321" t="s">
        <v>5</v>
      </c>
      <c r="M382" s="387">
        <v>13519.259</v>
      </c>
      <c r="N382" s="387"/>
      <c r="O382" s="387"/>
      <c r="P382" s="387"/>
      <c r="Q382" s="387"/>
      <c r="R382" s="387"/>
      <c r="S382" s="387"/>
      <c r="T382" s="387"/>
      <c r="U382" s="387"/>
      <c r="V382" s="387"/>
      <c r="W382" s="387"/>
      <c r="X382" s="387"/>
      <c r="Y382" s="387"/>
      <c r="Z382" s="387"/>
      <c r="AA382" s="387"/>
      <c r="AB382" s="387"/>
      <c r="AC382" s="387"/>
      <c r="AD382" s="387"/>
      <c r="AE382" s="387"/>
      <c r="AF382" s="387"/>
      <c r="AG382" s="387"/>
      <c r="AH382" s="387"/>
      <c r="AI382" s="387"/>
      <c r="AJ382" s="387"/>
      <c r="AK382" s="387"/>
      <c r="AL382" s="387"/>
      <c r="AM382" s="387"/>
      <c r="AN382" s="387"/>
      <c r="AO382" s="387"/>
      <c r="AP382" s="387"/>
      <c r="AQ382" s="387"/>
      <c r="AR382" s="387"/>
    </row>
    <row r="383" spans="1:86" ht="24" customHeight="1">
      <c r="A383" s="425"/>
      <c r="B383" s="469"/>
      <c r="C383" s="893"/>
      <c r="D383" s="502"/>
      <c r="E383" s="502"/>
      <c r="F383" s="502"/>
      <c r="G383" s="502"/>
      <c r="H383" s="441"/>
      <c r="I383" s="441"/>
      <c r="J383" s="442"/>
      <c r="K383" s="320">
        <v>1800</v>
      </c>
      <c r="L383" s="321" t="s">
        <v>8</v>
      </c>
      <c r="M383" s="388"/>
      <c r="N383" s="388"/>
      <c r="O383" s="388"/>
      <c r="P383" s="388"/>
      <c r="Q383" s="388"/>
      <c r="R383" s="388"/>
      <c r="S383" s="388"/>
      <c r="T383" s="388"/>
      <c r="U383" s="388"/>
      <c r="V383" s="388"/>
      <c r="W383" s="388"/>
      <c r="X383" s="388"/>
      <c r="Y383" s="388"/>
      <c r="Z383" s="388"/>
      <c r="AA383" s="388"/>
      <c r="AB383" s="388"/>
      <c r="AC383" s="388"/>
      <c r="AD383" s="388"/>
      <c r="AE383" s="388"/>
      <c r="AF383" s="388"/>
      <c r="AG383" s="388"/>
      <c r="AH383" s="388"/>
      <c r="AI383" s="388"/>
      <c r="AJ383" s="388"/>
      <c r="AK383" s="388"/>
      <c r="AL383" s="388"/>
      <c r="AM383" s="388"/>
      <c r="AN383" s="388"/>
      <c r="AO383" s="388"/>
      <c r="AP383" s="388"/>
      <c r="AQ383" s="388"/>
      <c r="AR383" s="388"/>
    </row>
    <row r="384" spans="1:86" ht="20.25" customHeight="1">
      <c r="A384" s="425"/>
      <c r="B384" s="469"/>
      <c r="C384" s="893"/>
      <c r="D384" s="502"/>
      <c r="E384" s="502"/>
      <c r="F384" s="502"/>
      <c r="G384" s="502"/>
      <c r="H384" s="441"/>
      <c r="I384" s="441"/>
      <c r="J384" s="440" t="s">
        <v>12</v>
      </c>
      <c r="K384" s="323">
        <v>86.93</v>
      </c>
      <c r="L384" s="321" t="s">
        <v>8</v>
      </c>
      <c r="M384" s="388"/>
      <c r="N384" s="388"/>
      <c r="O384" s="388"/>
      <c r="P384" s="388"/>
      <c r="Q384" s="388"/>
      <c r="R384" s="388"/>
      <c r="S384" s="388"/>
      <c r="T384" s="388"/>
      <c r="U384" s="388"/>
      <c r="V384" s="388"/>
      <c r="W384" s="388"/>
      <c r="X384" s="388"/>
      <c r="Y384" s="388"/>
      <c r="Z384" s="388"/>
      <c r="AA384" s="388"/>
      <c r="AB384" s="388"/>
      <c r="AC384" s="388"/>
      <c r="AD384" s="388"/>
      <c r="AE384" s="388"/>
      <c r="AF384" s="388"/>
      <c r="AG384" s="388"/>
      <c r="AH384" s="388"/>
      <c r="AI384" s="388"/>
      <c r="AJ384" s="388"/>
      <c r="AK384" s="388"/>
      <c r="AL384" s="388"/>
      <c r="AM384" s="388"/>
      <c r="AN384" s="388"/>
      <c r="AO384" s="388"/>
      <c r="AP384" s="388"/>
      <c r="AQ384" s="388"/>
      <c r="AR384" s="388"/>
    </row>
    <row r="385" spans="1:86" ht="20.25" customHeight="1">
      <c r="A385" s="425"/>
      <c r="B385" s="469"/>
      <c r="C385" s="893"/>
      <c r="D385" s="502"/>
      <c r="E385" s="502"/>
      <c r="F385" s="502"/>
      <c r="G385" s="502"/>
      <c r="H385" s="441"/>
      <c r="I385" s="441"/>
      <c r="J385" s="442"/>
      <c r="K385" s="323">
        <v>0.15</v>
      </c>
      <c r="L385" s="321" t="s">
        <v>5</v>
      </c>
      <c r="M385" s="388"/>
      <c r="N385" s="388"/>
      <c r="O385" s="388"/>
      <c r="P385" s="388"/>
      <c r="Q385" s="388"/>
      <c r="R385" s="388"/>
      <c r="S385" s="388"/>
      <c r="T385" s="388"/>
      <c r="U385" s="388"/>
      <c r="V385" s="388"/>
      <c r="W385" s="388"/>
      <c r="X385" s="388"/>
      <c r="Y385" s="388"/>
      <c r="Z385" s="388"/>
      <c r="AA385" s="388"/>
      <c r="AB385" s="388"/>
      <c r="AC385" s="388"/>
      <c r="AD385" s="388"/>
      <c r="AE385" s="388"/>
      <c r="AF385" s="388"/>
      <c r="AG385" s="388"/>
      <c r="AH385" s="388"/>
      <c r="AI385" s="388"/>
      <c r="AJ385" s="388"/>
      <c r="AK385" s="388"/>
      <c r="AL385" s="388"/>
      <c r="AM385" s="388"/>
      <c r="AN385" s="388"/>
      <c r="AO385" s="388"/>
      <c r="AP385" s="388"/>
      <c r="AQ385" s="388"/>
      <c r="AR385" s="388"/>
    </row>
    <row r="386" spans="1:86">
      <c r="A386" s="425"/>
      <c r="B386" s="469"/>
      <c r="C386" s="893"/>
      <c r="D386" s="502"/>
      <c r="E386" s="502"/>
      <c r="F386" s="502"/>
      <c r="G386" s="502"/>
      <c r="H386" s="442"/>
      <c r="I386" s="442"/>
      <c r="J386" s="232" t="s">
        <v>105</v>
      </c>
      <c r="K386" s="320">
        <f>K383</f>
        <v>1800</v>
      </c>
      <c r="L386" s="321" t="s">
        <v>8</v>
      </c>
      <c r="M386" s="388"/>
      <c r="N386" s="388"/>
      <c r="O386" s="388"/>
      <c r="P386" s="388"/>
      <c r="Q386" s="388"/>
      <c r="R386" s="388"/>
      <c r="S386" s="388"/>
      <c r="T386" s="388"/>
      <c r="U386" s="388"/>
      <c r="V386" s="388"/>
      <c r="W386" s="388"/>
      <c r="X386" s="388"/>
      <c r="Y386" s="388"/>
      <c r="Z386" s="388"/>
      <c r="AA386" s="388"/>
      <c r="AB386" s="388"/>
      <c r="AC386" s="388"/>
      <c r="AD386" s="388"/>
      <c r="AE386" s="388"/>
      <c r="AF386" s="388"/>
      <c r="AG386" s="388"/>
      <c r="AH386" s="388"/>
      <c r="AI386" s="388"/>
      <c r="AJ386" s="388"/>
      <c r="AK386" s="388"/>
      <c r="AL386" s="388"/>
      <c r="AM386" s="388"/>
      <c r="AN386" s="388"/>
      <c r="AO386" s="388"/>
      <c r="AP386" s="388"/>
      <c r="AQ386" s="388"/>
      <c r="AR386" s="388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</row>
    <row r="387" spans="1:86">
      <c r="A387" s="425"/>
      <c r="B387" s="469"/>
      <c r="C387" s="893"/>
      <c r="D387" s="502"/>
      <c r="E387" s="502"/>
      <c r="F387" s="502"/>
      <c r="G387" s="502"/>
      <c r="H387" s="440" t="s">
        <v>2285</v>
      </c>
      <c r="I387" s="440" t="s">
        <v>2286</v>
      </c>
      <c r="J387" s="440" t="s">
        <v>11</v>
      </c>
      <c r="K387" s="323">
        <v>0.42499999999999999</v>
      </c>
      <c r="L387" s="321" t="s">
        <v>5</v>
      </c>
      <c r="M387" s="388"/>
      <c r="N387" s="388"/>
      <c r="O387" s="388"/>
      <c r="P387" s="388"/>
      <c r="Q387" s="388"/>
      <c r="R387" s="388"/>
      <c r="S387" s="388"/>
      <c r="T387" s="388"/>
      <c r="U387" s="388"/>
      <c r="V387" s="388"/>
      <c r="W387" s="388"/>
      <c r="X387" s="388"/>
      <c r="Y387" s="388"/>
      <c r="Z387" s="388"/>
      <c r="AA387" s="388"/>
      <c r="AB387" s="388"/>
      <c r="AC387" s="388"/>
      <c r="AD387" s="388"/>
      <c r="AE387" s="388"/>
      <c r="AF387" s="388"/>
      <c r="AG387" s="388"/>
      <c r="AH387" s="388"/>
      <c r="AI387" s="388"/>
      <c r="AJ387" s="388"/>
      <c r="AK387" s="388"/>
      <c r="AL387" s="388"/>
      <c r="AM387" s="388"/>
      <c r="AN387" s="388"/>
      <c r="AO387" s="388"/>
      <c r="AP387" s="388"/>
      <c r="AQ387" s="388"/>
      <c r="AR387" s="388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</row>
    <row r="388" spans="1:86">
      <c r="A388" s="425"/>
      <c r="B388" s="469"/>
      <c r="C388" s="893"/>
      <c r="D388" s="502"/>
      <c r="E388" s="502"/>
      <c r="F388" s="502"/>
      <c r="G388" s="502"/>
      <c r="H388" s="441"/>
      <c r="I388" s="441"/>
      <c r="J388" s="442"/>
      <c r="K388" s="323">
        <v>10550</v>
      </c>
      <c r="L388" s="321" t="s">
        <v>8</v>
      </c>
      <c r="M388" s="388"/>
      <c r="N388" s="388"/>
      <c r="O388" s="388"/>
      <c r="P388" s="388"/>
      <c r="Q388" s="388"/>
      <c r="R388" s="388"/>
      <c r="S388" s="388"/>
      <c r="T388" s="388"/>
      <c r="U388" s="388"/>
      <c r="V388" s="388"/>
      <c r="W388" s="388"/>
      <c r="X388" s="388"/>
      <c r="Y388" s="388"/>
      <c r="Z388" s="388"/>
      <c r="AA388" s="388"/>
      <c r="AB388" s="388"/>
      <c r="AC388" s="388"/>
      <c r="AD388" s="388"/>
      <c r="AE388" s="388"/>
      <c r="AF388" s="388"/>
      <c r="AG388" s="388"/>
      <c r="AH388" s="388"/>
      <c r="AI388" s="388"/>
      <c r="AJ388" s="388"/>
      <c r="AK388" s="388"/>
      <c r="AL388" s="388"/>
      <c r="AM388" s="388"/>
      <c r="AN388" s="388"/>
      <c r="AO388" s="388"/>
      <c r="AP388" s="388"/>
      <c r="AQ388" s="388"/>
      <c r="AR388" s="388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</row>
    <row r="389" spans="1:86">
      <c r="A389" s="425"/>
      <c r="B389" s="469"/>
      <c r="C389" s="893"/>
      <c r="D389" s="502"/>
      <c r="E389" s="502"/>
      <c r="F389" s="502"/>
      <c r="G389" s="502"/>
      <c r="H389" s="441"/>
      <c r="I389" s="441"/>
      <c r="J389" s="440" t="s">
        <v>12</v>
      </c>
      <c r="K389" s="323">
        <v>434.54</v>
      </c>
      <c r="L389" s="321" t="s">
        <v>8</v>
      </c>
      <c r="M389" s="388"/>
      <c r="N389" s="388"/>
      <c r="O389" s="388"/>
      <c r="P389" s="388"/>
      <c r="Q389" s="388"/>
      <c r="R389" s="388"/>
      <c r="S389" s="388"/>
      <c r="T389" s="388"/>
      <c r="U389" s="388"/>
      <c r="V389" s="388"/>
      <c r="W389" s="388"/>
      <c r="X389" s="388"/>
      <c r="Y389" s="388"/>
      <c r="Z389" s="388"/>
      <c r="AA389" s="388"/>
      <c r="AB389" s="388"/>
      <c r="AC389" s="388"/>
      <c r="AD389" s="388"/>
      <c r="AE389" s="388"/>
      <c r="AF389" s="388"/>
      <c r="AG389" s="388"/>
      <c r="AH389" s="388"/>
      <c r="AI389" s="388"/>
      <c r="AJ389" s="388"/>
      <c r="AK389" s="388"/>
      <c r="AL389" s="388"/>
      <c r="AM389" s="388"/>
      <c r="AN389" s="388"/>
      <c r="AO389" s="388"/>
      <c r="AP389" s="388"/>
      <c r="AQ389" s="388"/>
      <c r="AR389" s="388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</row>
    <row r="390" spans="1:86">
      <c r="A390" s="425"/>
      <c r="B390" s="469"/>
      <c r="C390" s="893"/>
      <c r="D390" s="502"/>
      <c r="E390" s="502"/>
      <c r="F390" s="502"/>
      <c r="G390" s="502"/>
      <c r="H390" s="441"/>
      <c r="I390" s="441"/>
      <c r="J390" s="442"/>
      <c r="K390" s="323">
        <v>0.42499999999999999</v>
      </c>
      <c r="L390" s="321" t="s">
        <v>5</v>
      </c>
      <c r="M390" s="388"/>
      <c r="N390" s="388"/>
      <c r="O390" s="388"/>
      <c r="P390" s="388"/>
      <c r="Q390" s="388"/>
      <c r="R390" s="388"/>
      <c r="S390" s="388"/>
      <c r="T390" s="388"/>
      <c r="U390" s="388"/>
      <c r="V390" s="388"/>
      <c r="W390" s="388"/>
      <c r="X390" s="388"/>
      <c r="Y390" s="388"/>
      <c r="Z390" s="388"/>
      <c r="AA390" s="388"/>
      <c r="AB390" s="388"/>
      <c r="AC390" s="388"/>
      <c r="AD390" s="388"/>
      <c r="AE390" s="388"/>
      <c r="AF390" s="388"/>
      <c r="AG390" s="388"/>
      <c r="AH390" s="388"/>
      <c r="AI390" s="388"/>
      <c r="AJ390" s="388"/>
      <c r="AK390" s="388"/>
      <c r="AL390" s="388"/>
      <c r="AM390" s="388"/>
      <c r="AN390" s="388"/>
      <c r="AO390" s="388"/>
      <c r="AP390" s="388"/>
      <c r="AQ390" s="388"/>
      <c r="AR390" s="388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</row>
    <row r="391" spans="1:86" ht="30">
      <c r="A391" s="425"/>
      <c r="B391" s="469"/>
      <c r="C391" s="893"/>
      <c r="D391" s="502"/>
      <c r="E391" s="502"/>
      <c r="F391" s="502"/>
      <c r="G391" s="502"/>
      <c r="H391" s="441"/>
      <c r="I391" s="441"/>
      <c r="J391" s="318" t="s">
        <v>44</v>
      </c>
      <c r="K391" s="323">
        <v>6</v>
      </c>
      <c r="L391" s="322" t="s">
        <v>14</v>
      </c>
      <c r="M391" s="388"/>
      <c r="N391" s="388"/>
      <c r="O391" s="388"/>
      <c r="P391" s="388"/>
      <c r="Q391" s="388"/>
      <c r="R391" s="388"/>
      <c r="S391" s="388"/>
      <c r="T391" s="388"/>
      <c r="U391" s="388"/>
      <c r="V391" s="388"/>
      <c r="W391" s="388"/>
      <c r="X391" s="388"/>
      <c r="Y391" s="388"/>
      <c r="Z391" s="388"/>
      <c r="AA391" s="388"/>
      <c r="AB391" s="388"/>
      <c r="AC391" s="388"/>
      <c r="AD391" s="388"/>
      <c r="AE391" s="388"/>
      <c r="AF391" s="388"/>
      <c r="AG391" s="388"/>
      <c r="AH391" s="388"/>
      <c r="AI391" s="388"/>
      <c r="AJ391" s="388"/>
      <c r="AK391" s="388"/>
      <c r="AL391" s="388"/>
      <c r="AM391" s="388"/>
      <c r="AN391" s="388"/>
      <c r="AO391" s="388"/>
      <c r="AP391" s="388"/>
      <c r="AQ391" s="388"/>
      <c r="AR391" s="388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</row>
    <row r="392" spans="1:86">
      <c r="A392" s="426"/>
      <c r="B392" s="470"/>
      <c r="C392" s="894"/>
      <c r="D392" s="503"/>
      <c r="E392" s="503"/>
      <c r="F392" s="503"/>
      <c r="G392" s="503"/>
      <c r="H392" s="442"/>
      <c r="I392" s="442"/>
      <c r="J392" s="232" t="s">
        <v>105</v>
      </c>
      <c r="K392" s="323">
        <f>K388</f>
        <v>10550</v>
      </c>
      <c r="L392" s="321" t="s">
        <v>8</v>
      </c>
      <c r="M392" s="389"/>
      <c r="N392" s="389"/>
      <c r="O392" s="389"/>
      <c r="P392" s="389"/>
      <c r="Q392" s="389"/>
      <c r="R392" s="389"/>
      <c r="S392" s="389"/>
      <c r="T392" s="389"/>
      <c r="U392" s="389"/>
      <c r="V392" s="389"/>
      <c r="W392" s="389"/>
      <c r="X392" s="389"/>
      <c r="Y392" s="389"/>
      <c r="Z392" s="389"/>
      <c r="AA392" s="389"/>
      <c r="AB392" s="389"/>
      <c r="AC392" s="389"/>
      <c r="AD392" s="389"/>
      <c r="AE392" s="389"/>
      <c r="AF392" s="389"/>
      <c r="AG392" s="389"/>
      <c r="AH392" s="389"/>
      <c r="AI392" s="389"/>
      <c r="AJ392" s="389"/>
      <c r="AK392" s="389"/>
      <c r="AL392" s="389"/>
      <c r="AM392" s="389"/>
      <c r="AN392" s="389"/>
      <c r="AO392" s="389"/>
      <c r="AP392" s="389"/>
      <c r="AQ392" s="389"/>
      <c r="AR392" s="389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</row>
    <row r="393" spans="1:86" ht="21.75" customHeight="1">
      <c r="A393" s="396">
        <v>75</v>
      </c>
      <c r="B393" s="402" t="s">
        <v>344</v>
      </c>
      <c r="C393" s="567" t="s">
        <v>345</v>
      </c>
      <c r="D393" s="570">
        <v>1.3</v>
      </c>
      <c r="E393" s="570">
        <v>12675</v>
      </c>
      <c r="F393" s="570">
        <v>1.3</v>
      </c>
      <c r="G393" s="570">
        <v>12675</v>
      </c>
      <c r="H393" s="402"/>
      <c r="I393" s="402"/>
      <c r="J393" s="402"/>
      <c r="K393" s="570"/>
      <c r="L393" s="402"/>
      <c r="M393" s="570"/>
      <c r="N393" s="402" t="s">
        <v>1803</v>
      </c>
      <c r="O393" s="402" t="s">
        <v>1804</v>
      </c>
      <c r="P393" s="372" t="s">
        <v>11</v>
      </c>
      <c r="Q393" s="267">
        <v>0.34499999999999997</v>
      </c>
      <c r="R393" s="170" t="s">
        <v>5</v>
      </c>
      <c r="S393" s="570">
        <v>9048.6771947260313</v>
      </c>
      <c r="T393" s="402"/>
      <c r="U393" s="402"/>
      <c r="V393" s="402"/>
      <c r="W393" s="570"/>
      <c r="X393" s="402"/>
      <c r="Y393" s="570"/>
      <c r="Z393" s="402"/>
      <c r="AA393" s="402"/>
      <c r="AB393" s="402"/>
      <c r="AC393" s="570"/>
      <c r="AD393" s="402"/>
      <c r="AE393" s="570"/>
      <c r="AF393" s="402"/>
      <c r="AG393" s="402"/>
      <c r="AH393" s="402"/>
      <c r="AI393" s="570"/>
      <c r="AJ393" s="402"/>
      <c r="AK393" s="570"/>
      <c r="AL393" s="402"/>
      <c r="AM393" s="402"/>
      <c r="AN393" s="402"/>
      <c r="AO393" s="570"/>
      <c r="AP393" s="402"/>
      <c r="AQ393" s="570"/>
      <c r="AR393" s="402"/>
    </row>
    <row r="394" spans="1:86" ht="21.75" customHeight="1">
      <c r="A394" s="397"/>
      <c r="B394" s="403"/>
      <c r="C394" s="568"/>
      <c r="D394" s="571"/>
      <c r="E394" s="571"/>
      <c r="F394" s="571"/>
      <c r="G394" s="571"/>
      <c r="H394" s="403"/>
      <c r="I394" s="403"/>
      <c r="J394" s="403"/>
      <c r="K394" s="571"/>
      <c r="L394" s="403"/>
      <c r="M394" s="571"/>
      <c r="N394" s="403"/>
      <c r="O394" s="403"/>
      <c r="P394" s="374"/>
      <c r="Q394" s="243">
        <v>3450</v>
      </c>
      <c r="R394" s="112" t="s">
        <v>8</v>
      </c>
      <c r="S394" s="571"/>
      <c r="T394" s="403"/>
      <c r="U394" s="403"/>
      <c r="V394" s="403"/>
      <c r="W394" s="571"/>
      <c r="X394" s="403"/>
      <c r="Y394" s="571"/>
      <c r="Z394" s="403"/>
      <c r="AA394" s="403"/>
      <c r="AB394" s="403"/>
      <c r="AC394" s="571"/>
      <c r="AD394" s="403"/>
      <c r="AE394" s="571"/>
      <c r="AF394" s="403"/>
      <c r="AG394" s="403"/>
      <c r="AH394" s="403"/>
      <c r="AI394" s="571"/>
      <c r="AJ394" s="403"/>
      <c r="AK394" s="571"/>
      <c r="AL394" s="403"/>
      <c r="AM394" s="403"/>
      <c r="AN394" s="403"/>
      <c r="AO394" s="571"/>
      <c r="AP394" s="403"/>
      <c r="AQ394" s="571"/>
      <c r="AR394" s="403"/>
    </row>
    <row r="395" spans="1:86" ht="21.75" customHeight="1">
      <c r="A395" s="397"/>
      <c r="B395" s="403"/>
      <c r="C395" s="568"/>
      <c r="D395" s="571"/>
      <c r="E395" s="571"/>
      <c r="F395" s="571"/>
      <c r="G395" s="571"/>
      <c r="H395" s="403"/>
      <c r="I395" s="403"/>
      <c r="J395" s="403"/>
      <c r="K395" s="571"/>
      <c r="L395" s="403"/>
      <c r="M395" s="571"/>
      <c r="N395" s="403"/>
      <c r="O395" s="403"/>
      <c r="P395" s="372" t="s">
        <v>12</v>
      </c>
      <c r="Q395" s="267">
        <v>97.1</v>
      </c>
      <c r="R395" s="112" t="s">
        <v>8</v>
      </c>
      <c r="S395" s="571"/>
      <c r="T395" s="403"/>
      <c r="U395" s="403"/>
      <c r="V395" s="403"/>
      <c r="W395" s="571"/>
      <c r="X395" s="403"/>
      <c r="Y395" s="571"/>
      <c r="Z395" s="403"/>
      <c r="AA395" s="403"/>
      <c r="AB395" s="403"/>
      <c r="AC395" s="571"/>
      <c r="AD395" s="403"/>
      <c r="AE395" s="571"/>
      <c r="AF395" s="403"/>
      <c r="AG395" s="403"/>
      <c r="AH395" s="403"/>
      <c r="AI395" s="571"/>
      <c r="AJ395" s="403"/>
      <c r="AK395" s="571"/>
      <c r="AL395" s="403"/>
      <c r="AM395" s="403"/>
      <c r="AN395" s="403"/>
      <c r="AO395" s="571"/>
      <c r="AP395" s="403"/>
      <c r="AQ395" s="571"/>
      <c r="AR395" s="403"/>
    </row>
    <row r="396" spans="1:86" ht="21.75" customHeight="1">
      <c r="A396" s="397"/>
      <c r="B396" s="403"/>
      <c r="C396" s="568"/>
      <c r="D396" s="571"/>
      <c r="E396" s="571"/>
      <c r="F396" s="571"/>
      <c r="G396" s="571"/>
      <c r="H396" s="403"/>
      <c r="I396" s="403"/>
      <c r="J396" s="403"/>
      <c r="K396" s="571"/>
      <c r="L396" s="403"/>
      <c r="M396" s="571"/>
      <c r="N396" s="403"/>
      <c r="O396" s="403"/>
      <c r="P396" s="374"/>
      <c r="Q396" s="267">
        <v>0.34499999999999997</v>
      </c>
      <c r="R396" s="170" t="s">
        <v>5</v>
      </c>
      <c r="S396" s="571"/>
      <c r="T396" s="403"/>
      <c r="U396" s="403"/>
      <c r="V396" s="403"/>
      <c r="W396" s="571"/>
      <c r="X396" s="403"/>
      <c r="Y396" s="571"/>
      <c r="Z396" s="403"/>
      <c r="AA396" s="403"/>
      <c r="AB396" s="403"/>
      <c r="AC396" s="571"/>
      <c r="AD396" s="403"/>
      <c r="AE396" s="571"/>
      <c r="AF396" s="403"/>
      <c r="AG396" s="403"/>
      <c r="AH396" s="403"/>
      <c r="AI396" s="571"/>
      <c r="AJ396" s="403"/>
      <c r="AK396" s="571"/>
      <c r="AL396" s="403"/>
      <c r="AM396" s="403"/>
      <c r="AN396" s="403"/>
      <c r="AO396" s="571"/>
      <c r="AP396" s="403"/>
      <c r="AQ396" s="571"/>
      <c r="AR396" s="403"/>
    </row>
    <row r="397" spans="1:86" ht="21.75" customHeight="1">
      <c r="A397" s="397"/>
      <c r="B397" s="403"/>
      <c r="C397" s="568"/>
      <c r="D397" s="571"/>
      <c r="E397" s="571"/>
      <c r="F397" s="571"/>
      <c r="G397" s="571"/>
      <c r="H397" s="403"/>
      <c r="I397" s="403"/>
      <c r="J397" s="403"/>
      <c r="K397" s="571"/>
      <c r="L397" s="403"/>
      <c r="M397" s="571"/>
      <c r="N397" s="404"/>
      <c r="O397" s="404"/>
      <c r="P397" s="113" t="s">
        <v>105</v>
      </c>
      <c r="Q397" s="243">
        <f>Q394</f>
        <v>3450</v>
      </c>
      <c r="R397" s="112" t="s">
        <v>8</v>
      </c>
      <c r="S397" s="571"/>
      <c r="T397" s="403"/>
      <c r="U397" s="403"/>
      <c r="V397" s="403"/>
      <c r="W397" s="571"/>
      <c r="X397" s="403"/>
      <c r="Y397" s="571"/>
      <c r="Z397" s="403"/>
      <c r="AA397" s="403"/>
      <c r="AB397" s="403"/>
      <c r="AC397" s="571"/>
      <c r="AD397" s="403"/>
      <c r="AE397" s="571"/>
      <c r="AF397" s="403"/>
      <c r="AG397" s="403"/>
      <c r="AH397" s="403"/>
      <c r="AI397" s="571"/>
      <c r="AJ397" s="403"/>
      <c r="AK397" s="571"/>
      <c r="AL397" s="403"/>
      <c r="AM397" s="403"/>
      <c r="AN397" s="403"/>
      <c r="AO397" s="571"/>
      <c r="AP397" s="403"/>
      <c r="AQ397" s="571"/>
      <c r="AR397" s="403"/>
    </row>
    <row r="398" spans="1:86" ht="39.75" customHeight="1">
      <c r="A398" s="397"/>
      <c r="B398" s="403"/>
      <c r="C398" s="568"/>
      <c r="D398" s="571"/>
      <c r="E398" s="571"/>
      <c r="F398" s="571"/>
      <c r="G398" s="571"/>
      <c r="H398" s="403"/>
      <c r="I398" s="403"/>
      <c r="J398" s="403"/>
      <c r="K398" s="571"/>
      <c r="L398" s="403"/>
      <c r="M398" s="571"/>
      <c r="N398" s="402" t="s">
        <v>1705</v>
      </c>
      <c r="O398" s="402" t="s">
        <v>1805</v>
      </c>
      <c r="P398" s="372" t="s">
        <v>11</v>
      </c>
      <c r="Q398" s="267">
        <v>0.34100000000000003</v>
      </c>
      <c r="R398" s="170" t="s">
        <v>5</v>
      </c>
      <c r="S398" s="571"/>
      <c r="T398" s="403"/>
      <c r="U398" s="403"/>
      <c r="V398" s="403"/>
      <c r="W398" s="571"/>
      <c r="X398" s="403"/>
      <c r="Y398" s="571"/>
      <c r="Z398" s="403"/>
      <c r="AA398" s="403"/>
      <c r="AB398" s="403"/>
      <c r="AC398" s="571"/>
      <c r="AD398" s="403"/>
      <c r="AE398" s="571"/>
      <c r="AF398" s="403"/>
      <c r="AG398" s="403"/>
      <c r="AH398" s="403"/>
      <c r="AI398" s="571"/>
      <c r="AJ398" s="403"/>
      <c r="AK398" s="571"/>
      <c r="AL398" s="403"/>
      <c r="AM398" s="403"/>
      <c r="AN398" s="403"/>
      <c r="AO398" s="571"/>
      <c r="AP398" s="403"/>
      <c r="AQ398" s="571"/>
      <c r="AR398" s="403"/>
    </row>
    <row r="399" spans="1:86" ht="37.5" customHeight="1">
      <c r="A399" s="397"/>
      <c r="B399" s="403"/>
      <c r="C399" s="568"/>
      <c r="D399" s="571"/>
      <c r="E399" s="571"/>
      <c r="F399" s="571"/>
      <c r="G399" s="571"/>
      <c r="H399" s="403"/>
      <c r="I399" s="403"/>
      <c r="J399" s="403"/>
      <c r="K399" s="571"/>
      <c r="L399" s="403"/>
      <c r="M399" s="571"/>
      <c r="N399" s="403"/>
      <c r="O399" s="403"/>
      <c r="P399" s="374"/>
      <c r="Q399" s="267">
        <v>3239</v>
      </c>
      <c r="R399" s="112" t="s">
        <v>8</v>
      </c>
      <c r="S399" s="571"/>
      <c r="T399" s="403"/>
      <c r="U399" s="403"/>
      <c r="V399" s="403"/>
      <c r="W399" s="571"/>
      <c r="X399" s="403"/>
      <c r="Y399" s="571"/>
      <c r="Z399" s="403"/>
      <c r="AA399" s="403"/>
      <c r="AB399" s="403"/>
      <c r="AC399" s="571"/>
      <c r="AD399" s="403"/>
      <c r="AE399" s="571"/>
      <c r="AF399" s="403"/>
      <c r="AG399" s="403"/>
      <c r="AH399" s="403"/>
      <c r="AI399" s="571"/>
      <c r="AJ399" s="403"/>
      <c r="AK399" s="571"/>
      <c r="AL399" s="403"/>
      <c r="AM399" s="403"/>
      <c r="AN399" s="403"/>
      <c r="AO399" s="571"/>
      <c r="AP399" s="403"/>
      <c r="AQ399" s="571"/>
      <c r="AR399" s="403"/>
    </row>
    <row r="400" spans="1:86">
      <c r="A400" s="398"/>
      <c r="B400" s="404"/>
      <c r="C400" s="569"/>
      <c r="D400" s="572"/>
      <c r="E400" s="572"/>
      <c r="F400" s="572"/>
      <c r="G400" s="572"/>
      <c r="H400" s="404"/>
      <c r="I400" s="404"/>
      <c r="J400" s="404"/>
      <c r="K400" s="572"/>
      <c r="L400" s="404"/>
      <c r="M400" s="572"/>
      <c r="N400" s="404"/>
      <c r="O400" s="404"/>
      <c r="P400" s="113" t="s">
        <v>105</v>
      </c>
      <c r="Q400" s="243">
        <f>Q399</f>
        <v>3239</v>
      </c>
      <c r="R400" s="112" t="s">
        <v>8</v>
      </c>
      <c r="S400" s="572"/>
      <c r="T400" s="404"/>
      <c r="U400" s="404"/>
      <c r="V400" s="404"/>
      <c r="W400" s="572"/>
      <c r="X400" s="404"/>
      <c r="Y400" s="572"/>
      <c r="Z400" s="404"/>
      <c r="AA400" s="404"/>
      <c r="AB400" s="404"/>
      <c r="AC400" s="572"/>
      <c r="AD400" s="404"/>
      <c r="AE400" s="572"/>
      <c r="AF400" s="404"/>
      <c r="AG400" s="404"/>
      <c r="AH400" s="404"/>
      <c r="AI400" s="572"/>
      <c r="AJ400" s="404"/>
      <c r="AK400" s="572"/>
      <c r="AL400" s="404"/>
      <c r="AM400" s="404"/>
      <c r="AN400" s="404"/>
      <c r="AO400" s="572"/>
      <c r="AP400" s="404"/>
      <c r="AQ400" s="572"/>
      <c r="AR400" s="404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</row>
    <row r="401" spans="1:86" ht="15" customHeight="1">
      <c r="A401" s="396">
        <v>76</v>
      </c>
      <c r="B401" s="402" t="s">
        <v>348</v>
      </c>
      <c r="C401" s="567" t="s">
        <v>349</v>
      </c>
      <c r="D401" s="570">
        <v>0.9</v>
      </c>
      <c r="E401" s="570">
        <v>8075</v>
      </c>
      <c r="F401" s="570">
        <v>0.9</v>
      </c>
      <c r="G401" s="570">
        <v>8075</v>
      </c>
      <c r="H401" s="590"/>
      <c r="I401" s="590"/>
      <c r="J401" s="590"/>
      <c r="K401" s="570"/>
      <c r="L401" s="590"/>
      <c r="M401" s="570"/>
      <c r="N401" s="590" t="s">
        <v>1806</v>
      </c>
      <c r="O401" s="590" t="s">
        <v>1700</v>
      </c>
      <c r="P401" s="372" t="s">
        <v>11</v>
      </c>
      <c r="Q401" s="267">
        <v>0.25</v>
      </c>
      <c r="R401" s="170" t="s">
        <v>5</v>
      </c>
      <c r="S401" s="421">
        <v>2585.3363413502939</v>
      </c>
      <c r="T401" s="220"/>
      <c r="U401" s="220"/>
      <c r="V401" s="220"/>
      <c r="W401" s="268"/>
      <c r="X401" s="220"/>
      <c r="Y401" s="268"/>
      <c r="Z401" s="220"/>
      <c r="AA401" s="220"/>
      <c r="AB401" s="220"/>
      <c r="AC401" s="268"/>
      <c r="AD401" s="220"/>
      <c r="AE401" s="268"/>
      <c r="AF401" s="220"/>
      <c r="AG401" s="220"/>
      <c r="AH401" s="220"/>
      <c r="AI401" s="268"/>
      <c r="AJ401" s="220"/>
      <c r="AK401" s="268"/>
      <c r="AL401" s="220"/>
      <c r="AM401" s="220"/>
      <c r="AN401" s="220"/>
      <c r="AO401" s="268"/>
      <c r="AP401" s="220"/>
      <c r="AQ401" s="268"/>
      <c r="AR401" s="220"/>
    </row>
    <row r="402" spans="1:86" ht="15" customHeight="1">
      <c r="A402" s="397"/>
      <c r="B402" s="403"/>
      <c r="C402" s="568"/>
      <c r="D402" s="571"/>
      <c r="E402" s="571"/>
      <c r="F402" s="571"/>
      <c r="G402" s="571"/>
      <c r="H402" s="591"/>
      <c r="I402" s="591"/>
      <c r="J402" s="591"/>
      <c r="K402" s="571"/>
      <c r="L402" s="591"/>
      <c r="M402" s="571"/>
      <c r="N402" s="591"/>
      <c r="O402" s="591"/>
      <c r="P402" s="374"/>
      <c r="Q402" s="243">
        <v>2375</v>
      </c>
      <c r="R402" s="112" t="s">
        <v>8</v>
      </c>
      <c r="S402" s="422"/>
      <c r="T402" s="221"/>
      <c r="U402" s="221"/>
      <c r="V402" s="221"/>
      <c r="W402" s="274"/>
      <c r="X402" s="221"/>
      <c r="Y402" s="274"/>
      <c r="Z402" s="221"/>
      <c r="AA402" s="221"/>
      <c r="AB402" s="221"/>
      <c r="AC402" s="274"/>
      <c r="AD402" s="221"/>
      <c r="AE402" s="274"/>
      <c r="AF402" s="221"/>
      <c r="AG402" s="221"/>
      <c r="AH402" s="221"/>
      <c r="AI402" s="274"/>
      <c r="AJ402" s="221"/>
      <c r="AK402" s="274"/>
      <c r="AL402" s="221"/>
      <c r="AM402" s="221"/>
      <c r="AN402" s="221"/>
      <c r="AO402" s="274"/>
      <c r="AP402" s="221"/>
      <c r="AQ402" s="274"/>
      <c r="AR402" s="221"/>
    </row>
    <row r="403" spans="1:86" ht="15" customHeight="1">
      <c r="A403" s="397"/>
      <c r="B403" s="403"/>
      <c r="C403" s="568"/>
      <c r="D403" s="571"/>
      <c r="E403" s="571"/>
      <c r="F403" s="571"/>
      <c r="G403" s="571"/>
      <c r="H403" s="591"/>
      <c r="I403" s="591"/>
      <c r="J403" s="591"/>
      <c r="K403" s="571"/>
      <c r="L403" s="591"/>
      <c r="M403" s="571"/>
      <c r="N403" s="591"/>
      <c r="O403" s="591"/>
      <c r="P403" s="372" t="s">
        <v>12</v>
      </c>
      <c r="Q403" s="267">
        <v>49.6</v>
      </c>
      <c r="R403" s="112" t="s">
        <v>8</v>
      </c>
      <c r="S403" s="422"/>
      <c r="T403" s="221"/>
      <c r="U403" s="221"/>
      <c r="V403" s="221"/>
      <c r="W403" s="274"/>
      <c r="X403" s="221"/>
      <c r="Y403" s="274"/>
      <c r="Z403" s="221"/>
      <c r="AA403" s="221"/>
      <c r="AB403" s="221"/>
      <c r="AC403" s="274"/>
      <c r="AD403" s="221"/>
      <c r="AE403" s="274"/>
      <c r="AF403" s="221"/>
      <c r="AG403" s="221"/>
      <c r="AH403" s="221"/>
      <c r="AI403" s="274"/>
      <c r="AJ403" s="221"/>
      <c r="AK403" s="274"/>
      <c r="AL403" s="221"/>
      <c r="AM403" s="221"/>
      <c r="AN403" s="221"/>
      <c r="AO403" s="274"/>
      <c r="AP403" s="221"/>
      <c r="AQ403" s="274"/>
      <c r="AR403" s="221"/>
    </row>
    <row r="404" spans="1:86" ht="15" customHeight="1">
      <c r="A404" s="397"/>
      <c r="B404" s="403"/>
      <c r="C404" s="568"/>
      <c r="D404" s="571"/>
      <c r="E404" s="571"/>
      <c r="F404" s="571"/>
      <c r="G404" s="571"/>
      <c r="H404" s="591"/>
      <c r="I404" s="591"/>
      <c r="J404" s="591"/>
      <c r="K404" s="571"/>
      <c r="L404" s="591"/>
      <c r="M404" s="571"/>
      <c r="N404" s="591"/>
      <c r="O404" s="591"/>
      <c r="P404" s="374"/>
      <c r="Q404" s="267">
        <v>0.25</v>
      </c>
      <c r="R404" s="170" t="s">
        <v>5</v>
      </c>
      <c r="S404" s="422"/>
      <c r="T404" s="221"/>
      <c r="U404" s="221"/>
      <c r="V404" s="221"/>
      <c r="W404" s="274"/>
      <c r="X404" s="221"/>
      <c r="Y404" s="274"/>
      <c r="Z404" s="221"/>
      <c r="AA404" s="221"/>
      <c r="AB404" s="221"/>
      <c r="AC404" s="274"/>
      <c r="AD404" s="221"/>
      <c r="AE404" s="274"/>
      <c r="AF404" s="221"/>
      <c r="AG404" s="221"/>
      <c r="AH404" s="221"/>
      <c r="AI404" s="274"/>
      <c r="AJ404" s="221"/>
      <c r="AK404" s="274"/>
      <c r="AL404" s="221"/>
      <c r="AM404" s="221"/>
      <c r="AN404" s="221"/>
      <c r="AO404" s="274"/>
      <c r="AP404" s="221"/>
      <c r="AQ404" s="274"/>
      <c r="AR404" s="221"/>
    </row>
    <row r="405" spans="1:86">
      <c r="A405" s="398"/>
      <c r="B405" s="404"/>
      <c r="C405" s="569"/>
      <c r="D405" s="572"/>
      <c r="E405" s="572"/>
      <c r="F405" s="572"/>
      <c r="G405" s="572"/>
      <c r="H405" s="592"/>
      <c r="I405" s="592"/>
      <c r="J405" s="592"/>
      <c r="K405" s="572"/>
      <c r="L405" s="592"/>
      <c r="M405" s="572"/>
      <c r="N405" s="592"/>
      <c r="O405" s="592"/>
      <c r="P405" s="113" t="s">
        <v>105</v>
      </c>
      <c r="Q405" s="243">
        <f>Q402</f>
        <v>2375</v>
      </c>
      <c r="R405" s="112" t="s">
        <v>8</v>
      </c>
      <c r="S405" s="423"/>
      <c r="T405" s="219"/>
      <c r="U405" s="219"/>
      <c r="V405" s="219"/>
      <c r="W405" s="275"/>
      <c r="X405" s="219"/>
      <c r="Y405" s="275"/>
      <c r="Z405" s="219"/>
      <c r="AA405" s="219"/>
      <c r="AB405" s="219"/>
      <c r="AC405" s="275"/>
      <c r="AD405" s="219"/>
      <c r="AE405" s="275"/>
      <c r="AF405" s="219"/>
      <c r="AG405" s="219"/>
      <c r="AH405" s="219"/>
      <c r="AI405" s="275"/>
      <c r="AJ405" s="219"/>
      <c r="AK405" s="275"/>
      <c r="AL405" s="219"/>
      <c r="AM405" s="219"/>
      <c r="AN405" s="219"/>
      <c r="AO405" s="275"/>
      <c r="AP405" s="219"/>
      <c r="AQ405" s="275"/>
      <c r="AR405" s="219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</row>
    <row r="406" spans="1:86" ht="25.5" customHeight="1">
      <c r="A406" s="573">
        <v>77</v>
      </c>
      <c r="B406" s="505" t="s">
        <v>351</v>
      </c>
      <c r="C406" s="487" t="s">
        <v>352</v>
      </c>
      <c r="D406" s="411">
        <v>0.4</v>
      </c>
      <c r="E406" s="411">
        <v>2400</v>
      </c>
      <c r="F406" s="411">
        <v>0.4</v>
      </c>
      <c r="G406" s="411">
        <v>2400</v>
      </c>
      <c r="H406" s="522"/>
      <c r="I406" s="522"/>
      <c r="J406" s="522"/>
      <c r="K406" s="411"/>
      <c r="L406" s="522"/>
      <c r="M406" s="411"/>
      <c r="N406" s="443"/>
      <c r="O406" s="443"/>
      <c r="P406" s="443"/>
      <c r="Q406" s="448"/>
      <c r="R406" s="443"/>
      <c r="S406" s="448"/>
      <c r="T406" s="443" t="s">
        <v>1705</v>
      </c>
      <c r="U406" s="443" t="s">
        <v>1807</v>
      </c>
      <c r="V406" s="372" t="s">
        <v>11</v>
      </c>
      <c r="W406" s="267">
        <v>0.23</v>
      </c>
      <c r="X406" s="170" t="s">
        <v>5</v>
      </c>
      <c r="Y406" s="421">
        <v>3096.0598999999997</v>
      </c>
      <c r="Z406" s="418"/>
      <c r="AA406" s="418"/>
      <c r="AB406" s="418"/>
      <c r="AC406" s="421"/>
      <c r="AD406" s="418"/>
      <c r="AE406" s="421"/>
      <c r="AF406" s="418"/>
      <c r="AG406" s="418"/>
      <c r="AH406" s="418"/>
      <c r="AI406" s="421"/>
      <c r="AJ406" s="418"/>
      <c r="AK406" s="421"/>
      <c r="AL406" s="418"/>
      <c r="AM406" s="418"/>
      <c r="AN406" s="418"/>
      <c r="AO406" s="421"/>
      <c r="AP406" s="418"/>
      <c r="AQ406" s="421"/>
      <c r="AR406" s="418"/>
    </row>
    <row r="407" spans="1:86" ht="25.5" customHeight="1">
      <c r="A407" s="574"/>
      <c r="B407" s="506"/>
      <c r="C407" s="508"/>
      <c r="D407" s="412"/>
      <c r="E407" s="412"/>
      <c r="F407" s="412"/>
      <c r="G407" s="412"/>
      <c r="H407" s="523"/>
      <c r="I407" s="523"/>
      <c r="J407" s="523"/>
      <c r="K407" s="412"/>
      <c r="L407" s="523"/>
      <c r="M407" s="412"/>
      <c r="N407" s="444"/>
      <c r="O407" s="444"/>
      <c r="P407" s="444"/>
      <c r="Q407" s="483"/>
      <c r="R407" s="444"/>
      <c r="S407" s="483"/>
      <c r="T407" s="444"/>
      <c r="U407" s="444"/>
      <c r="V407" s="374"/>
      <c r="W407" s="267">
        <v>1380</v>
      </c>
      <c r="X407" s="170" t="s">
        <v>8</v>
      </c>
      <c r="Y407" s="422"/>
      <c r="Z407" s="419"/>
      <c r="AA407" s="419"/>
      <c r="AB407" s="419"/>
      <c r="AC407" s="422"/>
      <c r="AD407" s="419"/>
      <c r="AE407" s="422"/>
      <c r="AF407" s="419"/>
      <c r="AG407" s="419"/>
      <c r="AH407" s="419"/>
      <c r="AI407" s="422"/>
      <c r="AJ407" s="419"/>
      <c r="AK407" s="422"/>
      <c r="AL407" s="419"/>
      <c r="AM407" s="419"/>
      <c r="AN407" s="419"/>
      <c r="AO407" s="422"/>
      <c r="AP407" s="419"/>
      <c r="AQ407" s="422"/>
      <c r="AR407" s="419"/>
    </row>
    <row r="408" spans="1:86" ht="14.25" customHeight="1">
      <c r="A408" s="593"/>
      <c r="B408" s="507"/>
      <c r="C408" s="488"/>
      <c r="D408" s="515"/>
      <c r="E408" s="515"/>
      <c r="F408" s="515"/>
      <c r="G408" s="515"/>
      <c r="H408" s="524"/>
      <c r="I408" s="524"/>
      <c r="J408" s="524"/>
      <c r="K408" s="515"/>
      <c r="L408" s="524"/>
      <c r="M408" s="515"/>
      <c r="N408" s="445"/>
      <c r="O408" s="445"/>
      <c r="P408" s="445"/>
      <c r="Q408" s="449"/>
      <c r="R408" s="445"/>
      <c r="S408" s="449"/>
      <c r="T408" s="445"/>
      <c r="U408" s="445"/>
      <c r="V408" s="113" t="s">
        <v>105</v>
      </c>
      <c r="W408" s="243">
        <f>W407</f>
        <v>1380</v>
      </c>
      <c r="X408" s="112" t="s">
        <v>8</v>
      </c>
      <c r="Y408" s="423"/>
      <c r="Z408" s="420"/>
      <c r="AA408" s="420"/>
      <c r="AB408" s="420"/>
      <c r="AC408" s="423"/>
      <c r="AD408" s="420"/>
      <c r="AE408" s="423"/>
      <c r="AF408" s="420"/>
      <c r="AG408" s="420"/>
      <c r="AH408" s="420"/>
      <c r="AI408" s="423"/>
      <c r="AJ408" s="420"/>
      <c r="AK408" s="423"/>
      <c r="AL408" s="420"/>
      <c r="AM408" s="420"/>
      <c r="AN408" s="420"/>
      <c r="AO408" s="423"/>
      <c r="AP408" s="420"/>
      <c r="AQ408" s="423"/>
      <c r="AR408" s="420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</row>
    <row r="409" spans="1:86" ht="15" customHeight="1">
      <c r="A409" s="519">
        <v>78</v>
      </c>
      <c r="B409" s="440" t="s">
        <v>355</v>
      </c>
      <c r="C409" s="498" t="s">
        <v>356</v>
      </c>
      <c r="D409" s="501">
        <v>2.2999999999999998</v>
      </c>
      <c r="E409" s="501">
        <v>13800</v>
      </c>
      <c r="F409" s="501">
        <v>2.2999999999999998</v>
      </c>
      <c r="G409" s="501">
        <v>13800</v>
      </c>
      <c r="H409" s="440"/>
      <c r="I409" s="440"/>
      <c r="J409" s="440"/>
      <c r="K409" s="501"/>
      <c r="L409" s="440"/>
      <c r="M409" s="501"/>
      <c r="N409" s="372"/>
      <c r="O409" s="372"/>
      <c r="P409" s="372"/>
      <c r="Q409" s="516"/>
      <c r="R409" s="372"/>
      <c r="S409" s="516"/>
      <c r="T409" s="372" t="s">
        <v>1808</v>
      </c>
      <c r="U409" s="372" t="s">
        <v>1809</v>
      </c>
      <c r="V409" s="372" t="s">
        <v>11</v>
      </c>
      <c r="W409" s="267">
        <v>0.6</v>
      </c>
      <c r="X409" s="170" t="s">
        <v>5</v>
      </c>
      <c r="Y409" s="421">
        <v>8076.6779999999981</v>
      </c>
      <c r="Z409" s="418"/>
      <c r="AA409" s="418"/>
      <c r="AB409" s="418"/>
      <c r="AC409" s="421"/>
      <c r="AD409" s="418"/>
      <c r="AE409" s="421"/>
      <c r="AF409" s="418"/>
      <c r="AG409" s="418"/>
      <c r="AH409" s="418"/>
      <c r="AI409" s="421"/>
      <c r="AJ409" s="418"/>
      <c r="AK409" s="421"/>
      <c r="AL409" s="418"/>
      <c r="AM409" s="418"/>
      <c r="AN409" s="418"/>
      <c r="AO409" s="421"/>
      <c r="AP409" s="418"/>
      <c r="AQ409" s="421"/>
      <c r="AR409" s="418"/>
    </row>
    <row r="410" spans="1:86">
      <c r="A410" s="520"/>
      <c r="B410" s="441"/>
      <c r="C410" s="499"/>
      <c r="D410" s="502"/>
      <c r="E410" s="502"/>
      <c r="F410" s="502"/>
      <c r="G410" s="502"/>
      <c r="H410" s="441"/>
      <c r="I410" s="441"/>
      <c r="J410" s="441"/>
      <c r="K410" s="502"/>
      <c r="L410" s="441"/>
      <c r="M410" s="502"/>
      <c r="N410" s="373"/>
      <c r="O410" s="373"/>
      <c r="P410" s="373"/>
      <c r="Q410" s="517"/>
      <c r="R410" s="373"/>
      <c r="S410" s="517"/>
      <c r="T410" s="373"/>
      <c r="U410" s="373"/>
      <c r="V410" s="374"/>
      <c r="W410" s="268">
        <v>3600</v>
      </c>
      <c r="X410" s="224" t="s">
        <v>8</v>
      </c>
      <c r="Y410" s="422"/>
      <c r="Z410" s="419"/>
      <c r="AA410" s="419"/>
      <c r="AB410" s="419"/>
      <c r="AC410" s="422"/>
      <c r="AD410" s="419"/>
      <c r="AE410" s="422"/>
      <c r="AF410" s="419"/>
      <c r="AG410" s="419"/>
      <c r="AH410" s="419"/>
      <c r="AI410" s="422"/>
      <c r="AJ410" s="419"/>
      <c r="AK410" s="422"/>
      <c r="AL410" s="419"/>
      <c r="AM410" s="419"/>
      <c r="AN410" s="419"/>
      <c r="AO410" s="422"/>
      <c r="AP410" s="419"/>
      <c r="AQ410" s="422"/>
      <c r="AR410" s="419"/>
    </row>
    <row r="411" spans="1:86">
      <c r="A411" s="520"/>
      <c r="B411" s="441"/>
      <c r="C411" s="499"/>
      <c r="D411" s="502"/>
      <c r="E411" s="502"/>
      <c r="F411" s="502"/>
      <c r="G411" s="502"/>
      <c r="H411" s="441"/>
      <c r="I411" s="441"/>
      <c r="J411" s="441"/>
      <c r="K411" s="502"/>
      <c r="L411" s="441"/>
      <c r="M411" s="502"/>
      <c r="N411" s="373"/>
      <c r="O411" s="373"/>
      <c r="P411" s="373"/>
      <c r="Q411" s="517"/>
      <c r="R411" s="373"/>
      <c r="S411" s="517"/>
      <c r="T411" s="373"/>
      <c r="U411" s="373"/>
      <c r="V411" s="372" t="s">
        <v>12</v>
      </c>
      <c r="W411" s="268">
        <v>380</v>
      </c>
      <c r="X411" s="224" t="s">
        <v>8</v>
      </c>
      <c r="Y411" s="422"/>
      <c r="Z411" s="419"/>
      <c r="AA411" s="419"/>
      <c r="AB411" s="419"/>
      <c r="AC411" s="422"/>
      <c r="AD411" s="419"/>
      <c r="AE411" s="422"/>
      <c r="AF411" s="419"/>
      <c r="AG411" s="419"/>
      <c r="AH411" s="419"/>
      <c r="AI411" s="422"/>
      <c r="AJ411" s="419"/>
      <c r="AK411" s="422"/>
      <c r="AL411" s="419"/>
      <c r="AM411" s="419"/>
      <c r="AN411" s="419"/>
      <c r="AO411" s="422"/>
      <c r="AP411" s="419"/>
      <c r="AQ411" s="422"/>
      <c r="AR411" s="419"/>
    </row>
    <row r="412" spans="1:86">
      <c r="A412" s="520"/>
      <c r="B412" s="441"/>
      <c r="C412" s="499"/>
      <c r="D412" s="502"/>
      <c r="E412" s="502"/>
      <c r="F412" s="502"/>
      <c r="G412" s="502"/>
      <c r="H412" s="441"/>
      <c r="I412" s="441"/>
      <c r="J412" s="441"/>
      <c r="K412" s="502"/>
      <c r="L412" s="441"/>
      <c r="M412" s="502"/>
      <c r="N412" s="373"/>
      <c r="O412" s="373"/>
      <c r="P412" s="373"/>
      <c r="Q412" s="517"/>
      <c r="R412" s="373"/>
      <c r="S412" s="517"/>
      <c r="T412" s="373"/>
      <c r="U412" s="373"/>
      <c r="V412" s="374"/>
      <c r="W412" s="268">
        <v>0.6</v>
      </c>
      <c r="X412" s="170" t="s">
        <v>5</v>
      </c>
      <c r="Y412" s="422"/>
      <c r="Z412" s="419"/>
      <c r="AA412" s="419"/>
      <c r="AB412" s="419"/>
      <c r="AC412" s="422"/>
      <c r="AD412" s="419"/>
      <c r="AE412" s="422"/>
      <c r="AF412" s="419"/>
      <c r="AG412" s="419"/>
      <c r="AH412" s="419"/>
      <c r="AI412" s="422"/>
      <c r="AJ412" s="419"/>
      <c r="AK412" s="422"/>
      <c r="AL412" s="419"/>
      <c r="AM412" s="419"/>
      <c r="AN412" s="419"/>
      <c r="AO412" s="422"/>
      <c r="AP412" s="419"/>
      <c r="AQ412" s="422"/>
      <c r="AR412" s="419"/>
    </row>
    <row r="413" spans="1:86" ht="14.25" customHeight="1">
      <c r="A413" s="521"/>
      <c r="B413" s="442"/>
      <c r="C413" s="500"/>
      <c r="D413" s="503"/>
      <c r="E413" s="503"/>
      <c r="F413" s="503"/>
      <c r="G413" s="503"/>
      <c r="H413" s="442"/>
      <c r="I413" s="442"/>
      <c r="J413" s="442"/>
      <c r="K413" s="503"/>
      <c r="L413" s="442"/>
      <c r="M413" s="503"/>
      <c r="N413" s="374"/>
      <c r="O413" s="374"/>
      <c r="P413" s="374"/>
      <c r="Q413" s="518"/>
      <c r="R413" s="374"/>
      <c r="S413" s="518"/>
      <c r="T413" s="374"/>
      <c r="U413" s="374"/>
      <c r="V413" s="113" t="s">
        <v>105</v>
      </c>
      <c r="W413" s="243">
        <f>W410</f>
        <v>3600</v>
      </c>
      <c r="X413" s="112" t="s">
        <v>8</v>
      </c>
      <c r="Y413" s="423"/>
      <c r="Z413" s="420"/>
      <c r="AA413" s="420"/>
      <c r="AB413" s="420"/>
      <c r="AC413" s="423"/>
      <c r="AD413" s="420"/>
      <c r="AE413" s="423"/>
      <c r="AF413" s="420"/>
      <c r="AG413" s="420"/>
      <c r="AH413" s="420"/>
      <c r="AI413" s="423"/>
      <c r="AJ413" s="420"/>
      <c r="AK413" s="423"/>
      <c r="AL413" s="420"/>
      <c r="AM413" s="420"/>
      <c r="AN413" s="420"/>
      <c r="AO413" s="423"/>
      <c r="AP413" s="420"/>
      <c r="AQ413" s="423"/>
      <c r="AR413" s="420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</row>
    <row r="414" spans="1:86" ht="15" customHeight="1">
      <c r="A414" s="519">
        <v>79</v>
      </c>
      <c r="B414" s="440" t="s">
        <v>357</v>
      </c>
      <c r="C414" s="498" t="s">
        <v>358</v>
      </c>
      <c r="D414" s="501">
        <v>2.1</v>
      </c>
      <c r="E414" s="501">
        <v>16800</v>
      </c>
      <c r="F414" s="501">
        <v>2.1</v>
      </c>
      <c r="G414" s="501">
        <v>16800</v>
      </c>
      <c r="H414" s="440"/>
      <c r="I414" s="440"/>
      <c r="J414" s="440"/>
      <c r="K414" s="501"/>
      <c r="L414" s="440"/>
      <c r="M414" s="501"/>
      <c r="N414" s="372"/>
      <c r="O414" s="372"/>
      <c r="P414" s="372"/>
      <c r="Q414" s="516"/>
      <c r="R414" s="372"/>
      <c r="S414" s="516"/>
      <c r="T414" s="372" t="s">
        <v>1810</v>
      </c>
      <c r="U414" s="372" t="s">
        <v>1794</v>
      </c>
      <c r="V414" s="372" t="s">
        <v>11</v>
      </c>
      <c r="W414" s="267">
        <v>0.9</v>
      </c>
      <c r="X414" s="170" t="s">
        <v>5</v>
      </c>
      <c r="Y414" s="421">
        <v>12115.017000000002</v>
      </c>
      <c r="Z414" s="418"/>
      <c r="AA414" s="418"/>
      <c r="AB414" s="418"/>
      <c r="AC414" s="421"/>
      <c r="AD414" s="418"/>
      <c r="AE414" s="421"/>
      <c r="AF414" s="418"/>
      <c r="AG414" s="418"/>
      <c r="AH414" s="418"/>
      <c r="AI414" s="421"/>
      <c r="AJ414" s="418"/>
      <c r="AK414" s="421"/>
      <c r="AL414" s="418"/>
      <c r="AM414" s="418"/>
      <c r="AN414" s="418"/>
      <c r="AO414" s="421"/>
      <c r="AP414" s="418"/>
      <c r="AQ414" s="421"/>
      <c r="AR414" s="418"/>
    </row>
    <row r="415" spans="1:86">
      <c r="A415" s="520"/>
      <c r="B415" s="441"/>
      <c r="C415" s="499"/>
      <c r="D415" s="502"/>
      <c r="E415" s="502"/>
      <c r="F415" s="502"/>
      <c r="G415" s="502"/>
      <c r="H415" s="441"/>
      <c r="I415" s="441"/>
      <c r="J415" s="441"/>
      <c r="K415" s="502"/>
      <c r="L415" s="441"/>
      <c r="M415" s="502"/>
      <c r="N415" s="373"/>
      <c r="O415" s="373"/>
      <c r="P415" s="373"/>
      <c r="Q415" s="517"/>
      <c r="R415" s="373"/>
      <c r="S415" s="517"/>
      <c r="T415" s="373"/>
      <c r="U415" s="373"/>
      <c r="V415" s="374"/>
      <c r="W415" s="268">
        <v>7200</v>
      </c>
      <c r="X415" s="224" t="s">
        <v>8</v>
      </c>
      <c r="Y415" s="422"/>
      <c r="Z415" s="419"/>
      <c r="AA415" s="419"/>
      <c r="AB415" s="419"/>
      <c r="AC415" s="422"/>
      <c r="AD415" s="419"/>
      <c r="AE415" s="422"/>
      <c r="AF415" s="419"/>
      <c r="AG415" s="419"/>
      <c r="AH415" s="419"/>
      <c r="AI415" s="422"/>
      <c r="AJ415" s="419"/>
      <c r="AK415" s="422"/>
      <c r="AL415" s="419"/>
      <c r="AM415" s="419"/>
      <c r="AN415" s="419"/>
      <c r="AO415" s="422"/>
      <c r="AP415" s="419"/>
      <c r="AQ415" s="422"/>
      <c r="AR415" s="419"/>
    </row>
    <row r="416" spans="1:86">
      <c r="A416" s="520"/>
      <c r="B416" s="441"/>
      <c r="C416" s="499"/>
      <c r="D416" s="502"/>
      <c r="E416" s="502"/>
      <c r="F416" s="502"/>
      <c r="G416" s="502"/>
      <c r="H416" s="441"/>
      <c r="I416" s="441"/>
      <c r="J416" s="441"/>
      <c r="K416" s="502"/>
      <c r="L416" s="441"/>
      <c r="M416" s="502"/>
      <c r="N416" s="373"/>
      <c r="O416" s="373"/>
      <c r="P416" s="373"/>
      <c r="Q416" s="517"/>
      <c r="R416" s="373"/>
      <c r="S416" s="517"/>
      <c r="T416" s="373"/>
      <c r="U416" s="373"/>
      <c r="V416" s="372" t="s">
        <v>12</v>
      </c>
      <c r="W416" s="268">
        <v>224</v>
      </c>
      <c r="X416" s="224" t="s">
        <v>8</v>
      </c>
      <c r="Y416" s="422"/>
      <c r="Z416" s="419"/>
      <c r="AA416" s="419"/>
      <c r="AB416" s="419"/>
      <c r="AC416" s="422"/>
      <c r="AD416" s="419"/>
      <c r="AE416" s="422"/>
      <c r="AF416" s="419"/>
      <c r="AG416" s="419"/>
      <c r="AH416" s="419"/>
      <c r="AI416" s="422"/>
      <c r="AJ416" s="419"/>
      <c r="AK416" s="422"/>
      <c r="AL416" s="419"/>
      <c r="AM416" s="419"/>
      <c r="AN416" s="419"/>
      <c r="AO416" s="422"/>
      <c r="AP416" s="419"/>
      <c r="AQ416" s="422"/>
      <c r="AR416" s="419"/>
    </row>
    <row r="417" spans="1:86">
      <c r="A417" s="520"/>
      <c r="B417" s="441"/>
      <c r="C417" s="499"/>
      <c r="D417" s="502"/>
      <c r="E417" s="502"/>
      <c r="F417" s="502"/>
      <c r="G417" s="502"/>
      <c r="H417" s="441"/>
      <c r="I417" s="441"/>
      <c r="J417" s="441"/>
      <c r="K417" s="502"/>
      <c r="L417" s="441"/>
      <c r="M417" s="502"/>
      <c r="N417" s="373"/>
      <c r="O417" s="373"/>
      <c r="P417" s="373"/>
      <c r="Q417" s="517"/>
      <c r="R417" s="373"/>
      <c r="S417" s="517"/>
      <c r="T417" s="373"/>
      <c r="U417" s="373"/>
      <c r="V417" s="374"/>
      <c r="W417" s="268">
        <v>0.9</v>
      </c>
      <c r="X417" s="170" t="s">
        <v>5</v>
      </c>
      <c r="Y417" s="422"/>
      <c r="Z417" s="419"/>
      <c r="AA417" s="419"/>
      <c r="AB417" s="419"/>
      <c r="AC417" s="422"/>
      <c r="AD417" s="419"/>
      <c r="AE417" s="422"/>
      <c r="AF417" s="419"/>
      <c r="AG417" s="419"/>
      <c r="AH417" s="419"/>
      <c r="AI417" s="422"/>
      <c r="AJ417" s="419"/>
      <c r="AK417" s="422"/>
      <c r="AL417" s="419"/>
      <c r="AM417" s="419"/>
      <c r="AN417" s="419"/>
      <c r="AO417" s="422"/>
      <c r="AP417" s="419"/>
      <c r="AQ417" s="422"/>
      <c r="AR417" s="419"/>
    </row>
    <row r="418" spans="1:86" ht="14.25" customHeight="1">
      <c r="A418" s="521"/>
      <c r="B418" s="442"/>
      <c r="C418" s="500"/>
      <c r="D418" s="503"/>
      <c r="E418" s="503"/>
      <c r="F418" s="503"/>
      <c r="G418" s="503"/>
      <c r="H418" s="442"/>
      <c r="I418" s="442"/>
      <c r="J418" s="442"/>
      <c r="K418" s="503"/>
      <c r="L418" s="442"/>
      <c r="M418" s="503"/>
      <c r="N418" s="374"/>
      <c r="O418" s="374"/>
      <c r="P418" s="374"/>
      <c r="Q418" s="518"/>
      <c r="R418" s="374"/>
      <c r="S418" s="518"/>
      <c r="T418" s="374"/>
      <c r="U418" s="374"/>
      <c r="V418" s="113" t="s">
        <v>105</v>
      </c>
      <c r="W418" s="243">
        <f>W415</f>
        <v>7200</v>
      </c>
      <c r="X418" s="112" t="s">
        <v>8</v>
      </c>
      <c r="Y418" s="423"/>
      <c r="Z418" s="420"/>
      <c r="AA418" s="420"/>
      <c r="AB418" s="420"/>
      <c r="AC418" s="423"/>
      <c r="AD418" s="420"/>
      <c r="AE418" s="423"/>
      <c r="AF418" s="420"/>
      <c r="AG418" s="420"/>
      <c r="AH418" s="420"/>
      <c r="AI418" s="423"/>
      <c r="AJ418" s="420"/>
      <c r="AK418" s="423"/>
      <c r="AL418" s="420"/>
      <c r="AM418" s="420"/>
      <c r="AN418" s="420"/>
      <c r="AO418" s="423"/>
      <c r="AP418" s="420"/>
      <c r="AQ418" s="423"/>
      <c r="AR418" s="420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</row>
    <row r="419" spans="1:86" ht="21.75" customHeight="1">
      <c r="A419" s="396">
        <v>80</v>
      </c>
      <c r="B419" s="402" t="s">
        <v>360</v>
      </c>
      <c r="C419" s="567" t="s">
        <v>361</v>
      </c>
      <c r="D419" s="570">
        <v>3.4</v>
      </c>
      <c r="E419" s="570">
        <v>18157</v>
      </c>
      <c r="F419" s="570">
        <v>3.4</v>
      </c>
      <c r="G419" s="570">
        <v>18157</v>
      </c>
      <c r="H419" s="402"/>
      <c r="I419" s="402"/>
      <c r="J419" s="402"/>
      <c r="K419" s="570"/>
      <c r="L419" s="402"/>
      <c r="M419" s="570"/>
      <c r="N419" s="402" t="s">
        <v>1811</v>
      </c>
      <c r="O419" s="402" t="s">
        <v>1812</v>
      </c>
      <c r="P419" s="372" t="s">
        <v>11</v>
      </c>
      <c r="Q419" s="267">
        <v>0.69</v>
      </c>
      <c r="R419" s="170" t="s">
        <v>5</v>
      </c>
      <c r="S419" s="570">
        <v>16054.938679785329</v>
      </c>
      <c r="T419" s="402"/>
      <c r="U419" s="402"/>
      <c r="V419" s="402"/>
      <c r="W419" s="570"/>
      <c r="X419" s="402"/>
      <c r="Y419" s="570"/>
      <c r="Z419" s="402"/>
      <c r="AA419" s="402"/>
      <c r="AB419" s="402"/>
      <c r="AC419" s="570"/>
      <c r="AD419" s="402"/>
      <c r="AE419" s="570"/>
      <c r="AF419" s="402"/>
      <c r="AG419" s="402"/>
      <c r="AH419" s="402"/>
      <c r="AI419" s="570"/>
      <c r="AJ419" s="402"/>
      <c r="AK419" s="570"/>
      <c r="AL419" s="402"/>
      <c r="AM419" s="402"/>
      <c r="AN419" s="402"/>
      <c r="AO419" s="570"/>
      <c r="AP419" s="402"/>
      <c r="AQ419" s="570"/>
      <c r="AR419" s="402"/>
    </row>
    <row r="420" spans="1:86" ht="21.75" customHeight="1">
      <c r="A420" s="397"/>
      <c r="B420" s="403"/>
      <c r="C420" s="568"/>
      <c r="D420" s="571"/>
      <c r="E420" s="571"/>
      <c r="F420" s="571"/>
      <c r="G420" s="571"/>
      <c r="H420" s="403"/>
      <c r="I420" s="403"/>
      <c r="J420" s="403"/>
      <c r="K420" s="571"/>
      <c r="L420" s="403"/>
      <c r="M420" s="571"/>
      <c r="N420" s="403"/>
      <c r="O420" s="403"/>
      <c r="P420" s="374"/>
      <c r="Q420" s="243">
        <v>4554</v>
      </c>
      <c r="R420" s="112" t="s">
        <v>8</v>
      </c>
      <c r="S420" s="571"/>
      <c r="T420" s="403"/>
      <c r="U420" s="403"/>
      <c r="V420" s="403"/>
      <c r="W420" s="571"/>
      <c r="X420" s="403"/>
      <c r="Y420" s="571"/>
      <c r="Z420" s="403"/>
      <c r="AA420" s="403"/>
      <c r="AB420" s="403"/>
      <c r="AC420" s="571"/>
      <c r="AD420" s="403"/>
      <c r="AE420" s="571"/>
      <c r="AF420" s="403"/>
      <c r="AG420" s="403"/>
      <c r="AH420" s="403"/>
      <c r="AI420" s="571"/>
      <c r="AJ420" s="403"/>
      <c r="AK420" s="571"/>
      <c r="AL420" s="403"/>
      <c r="AM420" s="403"/>
      <c r="AN420" s="403"/>
      <c r="AO420" s="571"/>
      <c r="AP420" s="403"/>
      <c r="AQ420" s="571"/>
      <c r="AR420" s="403"/>
    </row>
    <row r="421" spans="1:86" ht="24" customHeight="1">
      <c r="A421" s="397"/>
      <c r="B421" s="403"/>
      <c r="C421" s="568"/>
      <c r="D421" s="571"/>
      <c r="E421" s="571"/>
      <c r="F421" s="571"/>
      <c r="G421" s="571"/>
      <c r="H421" s="403"/>
      <c r="I421" s="403"/>
      <c r="J421" s="403"/>
      <c r="K421" s="571"/>
      <c r="L421" s="403"/>
      <c r="M421" s="571"/>
      <c r="N421" s="403"/>
      <c r="O421" s="403"/>
      <c r="P421" s="171" t="s">
        <v>17</v>
      </c>
      <c r="Q421" s="268">
        <v>496</v>
      </c>
      <c r="R421" s="170" t="s">
        <v>8</v>
      </c>
      <c r="S421" s="571"/>
      <c r="T421" s="403"/>
      <c r="U421" s="403"/>
      <c r="V421" s="403"/>
      <c r="W421" s="571"/>
      <c r="X421" s="403"/>
      <c r="Y421" s="571"/>
      <c r="Z421" s="403"/>
      <c r="AA421" s="403"/>
      <c r="AB421" s="403"/>
      <c r="AC421" s="571"/>
      <c r="AD421" s="403"/>
      <c r="AE421" s="571"/>
      <c r="AF421" s="403"/>
      <c r="AG421" s="403"/>
      <c r="AH421" s="403"/>
      <c r="AI421" s="571"/>
      <c r="AJ421" s="403"/>
      <c r="AK421" s="571"/>
      <c r="AL421" s="403"/>
      <c r="AM421" s="403"/>
      <c r="AN421" s="403"/>
      <c r="AO421" s="571"/>
      <c r="AP421" s="403"/>
      <c r="AQ421" s="571"/>
      <c r="AR421" s="403"/>
    </row>
    <row r="422" spans="1:86" ht="24" customHeight="1">
      <c r="A422" s="397"/>
      <c r="B422" s="403"/>
      <c r="C422" s="568"/>
      <c r="D422" s="571"/>
      <c r="E422" s="571"/>
      <c r="F422" s="571"/>
      <c r="G422" s="571"/>
      <c r="H422" s="403"/>
      <c r="I422" s="403"/>
      <c r="J422" s="403"/>
      <c r="K422" s="571"/>
      <c r="L422" s="403"/>
      <c r="M422" s="571"/>
      <c r="N422" s="404"/>
      <c r="O422" s="404"/>
      <c r="P422" s="113" t="s">
        <v>105</v>
      </c>
      <c r="Q422" s="243">
        <f>Q420</f>
        <v>4554</v>
      </c>
      <c r="R422" s="112" t="s">
        <v>8</v>
      </c>
      <c r="S422" s="571"/>
      <c r="T422" s="403"/>
      <c r="U422" s="403"/>
      <c r="V422" s="403"/>
      <c r="W422" s="571"/>
      <c r="X422" s="403"/>
      <c r="Y422" s="571"/>
      <c r="Z422" s="403"/>
      <c r="AA422" s="403"/>
      <c r="AB422" s="403"/>
      <c r="AC422" s="571"/>
      <c r="AD422" s="403"/>
      <c r="AE422" s="571"/>
      <c r="AF422" s="403"/>
      <c r="AG422" s="403"/>
      <c r="AH422" s="403"/>
      <c r="AI422" s="571"/>
      <c r="AJ422" s="403"/>
      <c r="AK422" s="571"/>
      <c r="AL422" s="403"/>
      <c r="AM422" s="403"/>
      <c r="AN422" s="403"/>
      <c r="AO422" s="571"/>
      <c r="AP422" s="403"/>
      <c r="AQ422" s="571"/>
      <c r="AR422" s="403"/>
    </row>
    <row r="423" spans="1:86" ht="18" customHeight="1">
      <c r="A423" s="397"/>
      <c r="B423" s="403"/>
      <c r="C423" s="568"/>
      <c r="D423" s="571"/>
      <c r="E423" s="571"/>
      <c r="F423" s="571"/>
      <c r="G423" s="571"/>
      <c r="H423" s="403"/>
      <c r="I423" s="403"/>
      <c r="J423" s="403"/>
      <c r="K423" s="571"/>
      <c r="L423" s="403"/>
      <c r="M423" s="571"/>
      <c r="N423" s="402" t="s">
        <v>1813</v>
      </c>
      <c r="O423" s="402" t="s">
        <v>1814</v>
      </c>
      <c r="P423" s="372" t="s">
        <v>11</v>
      </c>
      <c r="Q423" s="268">
        <v>0.28999999999999998</v>
      </c>
      <c r="R423" s="170" t="s">
        <v>5</v>
      </c>
      <c r="S423" s="571"/>
      <c r="T423" s="403"/>
      <c r="U423" s="403"/>
      <c r="V423" s="403"/>
      <c r="W423" s="571"/>
      <c r="X423" s="403"/>
      <c r="Y423" s="571"/>
      <c r="Z423" s="403"/>
      <c r="AA423" s="403"/>
      <c r="AB423" s="403"/>
      <c r="AC423" s="571"/>
      <c r="AD423" s="403"/>
      <c r="AE423" s="571"/>
      <c r="AF423" s="403"/>
      <c r="AG423" s="403"/>
      <c r="AH423" s="403"/>
      <c r="AI423" s="571"/>
      <c r="AJ423" s="403"/>
      <c r="AK423" s="571"/>
      <c r="AL423" s="403"/>
      <c r="AM423" s="403"/>
      <c r="AN423" s="403"/>
      <c r="AO423" s="571"/>
      <c r="AP423" s="403"/>
      <c r="AQ423" s="571"/>
      <c r="AR423" s="403"/>
    </row>
    <row r="424" spans="1:86" ht="18" customHeight="1">
      <c r="A424" s="397"/>
      <c r="B424" s="403"/>
      <c r="C424" s="568"/>
      <c r="D424" s="571"/>
      <c r="E424" s="571"/>
      <c r="F424" s="571"/>
      <c r="G424" s="571"/>
      <c r="H424" s="403"/>
      <c r="I424" s="403"/>
      <c r="J424" s="403"/>
      <c r="K424" s="571"/>
      <c r="L424" s="403"/>
      <c r="M424" s="571"/>
      <c r="N424" s="403"/>
      <c r="O424" s="403"/>
      <c r="P424" s="374"/>
      <c r="Q424" s="268">
        <v>1914</v>
      </c>
      <c r="R424" s="112" t="s">
        <v>8</v>
      </c>
      <c r="S424" s="571"/>
      <c r="T424" s="403"/>
      <c r="U424" s="403"/>
      <c r="V424" s="403"/>
      <c r="W424" s="571"/>
      <c r="X424" s="403"/>
      <c r="Y424" s="571"/>
      <c r="Z424" s="403"/>
      <c r="AA424" s="403"/>
      <c r="AB424" s="403"/>
      <c r="AC424" s="571"/>
      <c r="AD424" s="403"/>
      <c r="AE424" s="571"/>
      <c r="AF424" s="403"/>
      <c r="AG424" s="403"/>
      <c r="AH424" s="403"/>
      <c r="AI424" s="571"/>
      <c r="AJ424" s="403"/>
      <c r="AK424" s="571"/>
      <c r="AL424" s="403"/>
      <c r="AM424" s="403"/>
      <c r="AN424" s="403"/>
      <c r="AO424" s="571"/>
      <c r="AP424" s="403"/>
      <c r="AQ424" s="571"/>
      <c r="AR424" s="403"/>
    </row>
    <row r="425" spans="1:86" ht="30.75" customHeight="1">
      <c r="A425" s="397"/>
      <c r="B425" s="403"/>
      <c r="C425" s="568"/>
      <c r="D425" s="571"/>
      <c r="E425" s="571"/>
      <c r="F425" s="571"/>
      <c r="G425" s="571"/>
      <c r="H425" s="403"/>
      <c r="I425" s="403"/>
      <c r="J425" s="403"/>
      <c r="K425" s="571"/>
      <c r="L425" s="403"/>
      <c r="M425" s="571"/>
      <c r="N425" s="404"/>
      <c r="O425" s="404"/>
      <c r="P425" s="113" t="s">
        <v>105</v>
      </c>
      <c r="Q425" s="243">
        <f>Q424</f>
        <v>1914</v>
      </c>
      <c r="R425" s="112" t="s">
        <v>8</v>
      </c>
      <c r="S425" s="571"/>
      <c r="T425" s="403"/>
      <c r="U425" s="403"/>
      <c r="V425" s="403"/>
      <c r="W425" s="571"/>
      <c r="X425" s="403"/>
      <c r="Y425" s="571"/>
      <c r="Z425" s="403"/>
      <c r="AA425" s="403"/>
      <c r="AB425" s="403"/>
      <c r="AC425" s="571"/>
      <c r="AD425" s="403"/>
      <c r="AE425" s="571"/>
      <c r="AF425" s="403"/>
      <c r="AG425" s="403"/>
      <c r="AH425" s="403"/>
      <c r="AI425" s="571"/>
      <c r="AJ425" s="403"/>
      <c r="AK425" s="571"/>
      <c r="AL425" s="403"/>
      <c r="AM425" s="403"/>
      <c r="AN425" s="403"/>
      <c r="AO425" s="571"/>
      <c r="AP425" s="403"/>
      <c r="AQ425" s="571"/>
      <c r="AR425" s="403"/>
    </row>
    <row r="426" spans="1:86" ht="18.75" customHeight="1">
      <c r="A426" s="397"/>
      <c r="B426" s="403"/>
      <c r="C426" s="568"/>
      <c r="D426" s="571"/>
      <c r="E426" s="571"/>
      <c r="F426" s="571"/>
      <c r="G426" s="571"/>
      <c r="H426" s="403"/>
      <c r="I426" s="403"/>
      <c r="J426" s="403"/>
      <c r="K426" s="571"/>
      <c r="L426" s="403"/>
      <c r="M426" s="571"/>
      <c r="N426" s="402" t="s">
        <v>1815</v>
      </c>
      <c r="O426" s="402" t="s">
        <v>1816</v>
      </c>
      <c r="P426" s="372" t="s">
        <v>11</v>
      </c>
      <c r="Q426" s="268">
        <v>0.26200000000000001</v>
      </c>
      <c r="R426" s="170" t="s">
        <v>5</v>
      </c>
      <c r="S426" s="571"/>
      <c r="T426" s="403"/>
      <c r="U426" s="403"/>
      <c r="V426" s="403"/>
      <c r="W426" s="571"/>
      <c r="X426" s="403"/>
      <c r="Y426" s="571"/>
      <c r="Z426" s="403"/>
      <c r="AA426" s="403"/>
      <c r="AB426" s="403"/>
      <c r="AC426" s="571"/>
      <c r="AD426" s="403"/>
      <c r="AE426" s="571"/>
      <c r="AF426" s="403"/>
      <c r="AG426" s="403"/>
      <c r="AH426" s="403"/>
      <c r="AI426" s="571"/>
      <c r="AJ426" s="403"/>
      <c r="AK426" s="571"/>
      <c r="AL426" s="403"/>
      <c r="AM426" s="403"/>
      <c r="AN426" s="403"/>
      <c r="AO426" s="571"/>
      <c r="AP426" s="403"/>
      <c r="AQ426" s="571"/>
      <c r="AR426" s="403"/>
    </row>
    <row r="427" spans="1:86" ht="18.75" customHeight="1">
      <c r="A427" s="397"/>
      <c r="B427" s="403"/>
      <c r="C427" s="568"/>
      <c r="D427" s="571"/>
      <c r="E427" s="571"/>
      <c r="F427" s="571"/>
      <c r="G427" s="571"/>
      <c r="H427" s="403"/>
      <c r="I427" s="403"/>
      <c r="J427" s="403"/>
      <c r="K427" s="571"/>
      <c r="L427" s="403"/>
      <c r="M427" s="571"/>
      <c r="N427" s="403"/>
      <c r="O427" s="403"/>
      <c r="P427" s="374"/>
      <c r="Q427" s="268">
        <v>262</v>
      </c>
      <c r="R427" s="112" t="s">
        <v>8</v>
      </c>
      <c r="S427" s="571"/>
      <c r="T427" s="403"/>
      <c r="U427" s="403"/>
      <c r="V427" s="403"/>
      <c r="W427" s="571"/>
      <c r="X427" s="403"/>
      <c r="Y427" s="571"/>
      <c r="Z427" s="403"/>
      <c r="AA427" s="403"/>
      <c r="AB427" s="403"/>
      <c r="AC427" s="571"/>
      <c r="AD427" s="403"/>
      <c r="AE427" s="571"/>
      <c r="AF427" s="403"/>
      <c r="AG427" s="403"/>
      <c r="AH427" s="403"/>
      <c r="AI427" s="571"/>
      <c r="AJ427" s="403"/>
      <c r="AK427" s="571"/>
      <c r="AL427" s="403"/>
      <c r="AM427" s="403"/>
      <c r="AN427" s="403"/>
      <c r="AO427" s="571"/>
      <c r="AP427" s="403"/>
      <c r="AQ427" s="571"/>
      <c r="AR427" s="403"/>
    </row>
    <row r="428" spans="1:86" ht="23.25" customHeight="1">
      <c r="A428" s="397"/>
      <c r="B428" s="403"/>
      <c r="C428" s="568"/>
      <c r="D428" s="571"/>
      <c r="E428" s="571"/>
      <c r="F428" s="571"/>
      <c r="G428" s="571"/>
      <c r="H428" s="403"/>
      <c r="I428" s="403"/>
      <c r="J428" s="403"/>
      <c r="K428" s="571"/>
      <c r="L428" s="403"/>
      <c r="M428" s="571"/>
      <c r="N428" s="403"/>
      <c r="O428" s="403"/>
      <c r="P428" s="171" t="s">
        <v>17</v>
      </c>
      <c r="Q428" s="268">
        <v>610</v>
      </c>
      <c r="R428" s="112" t="s">
        <v>8</v>
      </c>
      <c r="S428" s="571"/>
      <c r="T428" s="403"/>
      <c r="U428" s="403"/>
      <c r="V428" s="403"/>
      <c r="W428" s="571"/>
      <c r="X428" s="403"/>
      <c r="Y428" s="571"/>
      <c r="Z428" s="403"/>
      <c r="AA428" s="403"/>
      <c r="AB428" s="403"/>
      <c r="AC428" s="571"/>
      <c r="AD428" s="403"/>
      <c r="AE428" s="571"/>
      <c r="AF428" s="403"/>
      <c r="AG428" s="403"/>
      <c r="AH428" s="403"/>
      <c r="AI428" s="571"/>
      <c r="AJ428" s="403"/>
      <c r="AK428" s="571"/>
      <c r="AL428" s="403"/>
      <c r="AM428" s="403"/>
      <c r="AN428" s="403"/>
      <c r="AO428" s="571"/>
      <c r="AP428" s="403"/>
      <c r="AQ428" s="571"/>
      <c r="AR428" s="403"/>
    </row>
    <row r="429" spans="1:86" ht="16.5" customHeight="1">
      <c r="A429" s="397"/>
      <c r="B429" s="403"/>
      <c r="C429" s="568"/>
      <c r="D429" s="571"/>
      <c r="E429" s="571"/>
      <c r="F429" s="571"/>
      <c r="G429" s="571"/>
      <c r="H429" s="403"/>
      <c r="I429" s="403"/>
      <c r="J429" s="403"/>
      <c r="K429" s="571"/>
      <c r="L429" s="403"/>
      <c r="M429" s="571"/>
      <c r="N429" s="403"/>
      <c r="O429" s="403"/>
      <c r="P429" s="538" t="s">
        <v>12</v>
      </c>
      <c r="Q429" s="270">
        <v>97.6</v>
      </c>
      <c r="R429" s="225" t="s">
        <v>8</v>
      </c>
      <c r="S429" s="571"/>
      <c r="T429" s="403"/>
      <c r="U429" s="403"/>
      <c r="V429" s="403"/>
      <c r="W429" s="571"/>
      <c r="X429" s="403"/>
      <c r="Y429" s="571"/>
      <c r="Z429" s="403"/>
      <c r="AA429" s="403"/>
      <c r="AB429" s="403"/>
      <c r="AC429" s="571"/>
      <c r="AD429" s="403"/>
      <c r="AE429" s="571"/>
      <c r="AF429" s="403"/>
      <c r="AG429" s="403"/>
      <c r="AH429" s="403"/>
      <c r="AI429" s="571"/>
      <c r="AJ429" s="403"/>
      <c r="AK429" s="571"/>
      <c r="AL429" s="403"/>
      <c r="AM429" s="403"/>
      <c r="AN429" s="403"/>
      <c r="AO429" s="571"/>
      <c r="AP429" s="403"/>
      <c r="AQ429" s="571"/>
      <c r="AR429" s="403"/>
    </row>
    <row r="430" spans="1:86" ht="16.5" customHeight="1">
      <c r="A430" s="397"/>
      <c r="B430" s="403"/>
      <c r="C430" s="568"/>
      <c r="D430" s="571"/>
      <c r="E430" s="571"/>
      <c r="F430" s="571"/>
      <c r="G430" s="571"/>
      <c r="H430" s="403"/>
      <c r="I430" s="403"/>
      <c r="J430" s="403"/>
      <c r="K430" s="571"/>
      <c r="L430" s="403"/>
      <c r="M430" s="571"/>
      <c r="N430" s="403"/>
      <c r="O430" s="403"/>
      <c r="P430" s="539"/>
      <c r="Q430" s="270">
        <v>0.27</v>
      </c>
      <c r="R430" s="222" t="s">
        <v>5</v>
      </c>
      <c r="S430" s="571"/>
      <c r="T430" s="403"/>
      <c r="U430" s="403"/>
      <c r="V430" s="403"/>
      <c r="W430" s="571"/>
      <c r="X430" s="403"/>
      <c r="Y430" s="571"/>
      <c r="Z430" s="403"/>
      <c r="AA430" s="403"/>
      <c r="AB430" s="403"/>
      <c r="AC430" s="571"/>
      <c r="AD430" s="403"/>
      <c r="AE430" s="571"/>
      <c r="AF430" s="403"/>
      <c r="AG430" s="403"/>
      <c r="AH430" s="403"/>
      <c r="AI430" s="571"/>
      <c r="AJ430" s="403"/>
      <c r="AK430" s="571"/>
      <c r="AL430" s="403"/>
      <c r="AM430" s="403"/>
      <c r="AN430" s="403"/>
      <c r="AO430" s="571"/>
      <c r="AP430" s="403"/>
      <c r="AQ430" s="571"/>
      <c r="AR430" s="403"/>
    </row>
    <row r="431" spans="1:86">
      <c r="A431" s="398"/>
      <c r="B431" s="404"/>
      <c r="C431" s="569"/>
      <c r="D431" s="572"/>
      <c r="E431" s="572"/>
      <c r="F431" s="572"/>
      <c r="G431" s="572"/>
      <c r="H431" s="404"/>
      <c r="I431" s="404"/>
      <c r="J431" s="404"/>
      <c r="K431" s="572"/>
      <c r="L431" s="404"/>
      <c r="M431" s="572"/>
      <c r="N431" s="404"/>
      <c r="O431" s="404"/>
      <c r="P431" s="113" t="s">
        <v>105</v>
      </c>
      <c r="Q431" s="243">
        <f>Q427</f>
        <v>262</v>
      </c>
      <c r="R431" s="112" t="s">
        <v>8</v>
      </c>
      <c r="S431" s="572"/>
      <c r="T431" s="404"/>
      <c r="U431" s="404"/>
      <c r="V431" s="404"/>
      <c r="W431" s="572"/>
      <c r="X431" s="404"/>
      <c r="Y431" s="572"/>
      <c r="Z431" s="404"/>
      <c r="AA431" s="404"/>
      <c r="AB431" s="404"/>
      <c r="AC431" s="572"/>
      <c r="AD431" s="404"/>
      <c r="AE431" s="572"/>
      <c r="AF431" s="404"/>
      <c r="AG431" s="404"/>
      <c r="AH431" s="404"/>
      <c r="AI431" s="572"/>
      <c r="AJ431" s="404"/>
      <c r="AK431" s="572"/>
      <c r="AL431" s="404"/>
      <c r="AM431" s="404"/>
      <c r="AN431" s="404"/>
      <c r="AO431" s="572"/>
      <c r="AP431" s="404"/>
      <c r="AQ431" s="572"/>
      <c r="AR431" s="404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</row>
    <row r="432" spans="1:86" s="61" customFormat="1" ht="21" customHeight="1">
      <c r="A432" s="468">
        <v>81</v>
      </c>
      <c r="B432" s="440" t="s">
        <v>362</v>
      </c>
      <c r="C432" s="498" t="s">
        <v>363</v>
      </c>
      <c r="D432" s="501">
        <v>0.4</v>
      </c>
      <c r="E432" s="501">
        <v>3179</v>
      </c>
      <c r="F432" s="501">
        <v>0.4</v>
      </c>
      <c r="G432" s="501">
        <v>3179</v>
      </c>
      <c r="H432" s="440" t="s">
        <v>1815</v>
      </c>
      <c r="I432" s="440" t="s">
        <v>1817</v>
      </c>
      <c r="J432" s="440" t="s">
        <v>11</v>
      </c>
      <c r="K432" s="320">
        <v>0.374</v>
      </c>
      <c r="L432" s="321" t="s">
        <v>5</v>
      </c>
      <c r="M432" s="387">
        <v>4447.3320000000003</v>
      </c>
      <c r="N432" s="387"/>
      <c r="O432" s="387"/>
      <c r="P432" s="387"/>
      <c r="Q432" s="387"/>
      <c r="R432" s="387"/>
      <c r="S432" s="387"/>
      <c r="T432" s="387"/>
      <c r="U432" s="387"/>
      <c r="V432" s="387"/>
      <c r="W432" s="387"/>
      <c r="X432" s="387"/>
      <c r="Y432" s="387"/>
      <c r="Z432" s="387"/>
      <c r="AA432" s="387"/>
      <c r="AB432" s="387"/>
      <c r="AC432" s="387"/>
      <c r="AD432" s="387"/>
      <c r="AE432" s="387"/>
      <c r="AF432" s="387"/>
      <c r="AG432" s="387"/>
      <c r="AH432" s="387"/>
      <c r="AI432" s="387"/>
      <c r="AJ432" s="387"/>
      <c r="AK432" s="387"/>
      <c r="AL432" s="387"/>
      <c r="AM432" s="387"/>
      <c r="AN432" s="387"/>
      <c r="AO432" s="387"/>
      <c r="AP432" s="387"/>
      <c r="AQ432" s="387"/>
      <c r="AR432" s="387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</row>
    <row r="433" spans="1:86" s="61" customFormat="1" ht="21" customHeight="1">
      <c r="A433" s="469"/>
      <c r="B433" s="441"/>
      <c r="C433" s="499"/>
      <c r="D433" s="502"/>
      <c r="E433" s="502"/>
      <c r="F433" s="502"/>
      <c r="G433" s="502"/>
      <c r="H433" s="441"/>
      <c r="I433" s="441"/>
      <c r="J433" s="442"/>
      <c r="K433" s="320">
        <v>3179</v>
      </c>
      <c r="L433" s="321" t="s">
        <v>8</v>
      </c>
      <c r="M433" s="388"/>
      <c r="N433" s="388"/>
      <c r="O433" s="388"/>
      <c r="P433" s="388"/>
      <c r="Q433" s="388"/>
      <c r="R433" s="388"/>
      <c r="S433" s="388"/>
      <c r="T433" s="388"/>
      <c r="U433" s="388"/>
      <c r="V433" s="388"/>
      <c r="W433" s="388"/>
      <c r="X433" s="388"/>
      <c r="Y433" s="388"/>
      <c r="Z433" s="388"/>
      <c r="AA433" s="388"/>
      <c r="AB433" s="388"/>
      <c r="AC433" s="388"/>
      <c r="AD433" s="388"/>
      <c r="AE433" s="388"/>
      <c r="AF433" s="388"/>
      <c r="AG433" s="388"/>
      <c r="AH433" s="388"/>
      <c r="AI433" s="388"/>
      <c r="AJ433" s="388"/>
      <c r="AK433" s="388"/>
      <c r="AL433" s="388"/>
      <c r="AM433" s="388"/>
      <c r="AN433" s="388"/>
      <c r="AO433" s="388"/>
      <c r="AP433" s="388"/>
      <c r="AQ433" s="388"/>
      <c r="AR433" s="388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</row>
    <row r="434" spans="1:86" ht="18.75" customHeight="1">
      <c r="A434" s="470"/>
      <c r="B434" s="442"/>
      <c r="C434" s="500"/>
      <c r="D434" s="503"/>
      <c r="E434" s="503"/>
      <c r="F434" s="503"/>
      <c r="G434" s="503"/>
      <c r="H434" s="442"/>
      <c r="I434" s="442"/>
      <c r="J434" s="232" t="s">
        <v>105</v>
      </c>
      <c r="K434" s="320">
        <f>K433</f>
        <v>3179</v>
      </c>
      <c r="L434" s="321" t="s">
        <v>8</v>
      </c>
      <c r="M434" s="389"/>
      <c r="N434" s="389"/>
      <c r="O434" s="389"/>
      <c r="P434" s="389"/>
      <c r="Q434" s="389"/>
      <c r="R434" s="389"/>
      <c r="S434" s="389"/>
      <c r="T434" s="389"/>
      <c r="U434" s="389"/>
      <c r="V434" s="389"/>
      <c r="W434" s="389"/>
      <c r="X434" s="389"/>
      <c r="Y434" s="389"/>
      <c r="Z434" s="389"/>
      <c r="AA434" s="389"/>
      <c r="AB434" s="389"/>
      <c r="AC434" s="389"/>
      <c r="AD434" s="389"/>
      <c r="AE434" s="389"/>
      <c r="AF434" s="389"/>
      <c r="AG434" s="389"/>
      <c r="AH434" s="389"/>
      <c r="AI434" s="389"/>
      <c r="AJ434" s="389"/>
      <c r="AK434" s="389"/>
      <c r="AL434" s="389"/>
      <c r="AM434" s="389"/>
      <c r="AN434" s="389"/>
      <c r="AO434" s="389"/>
      <c r="AP434" s="389"/>
      <c r="AQ434" s="389"/>
      <c r="AR434" s="389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</row>
    <row r="435" spans="1:86" ht="15" customHeight="1">
      <c r="A435" s="519">
        <v>82</v>
      </c>
      <c r="B435" s="440" t="s">
        <v>364</v>
      </c>
      <c r="C435" s="498" t="s">
        <v>365</v>
      </c>
      <c r="D435" s="501">
        <v>0.8</v>
      </c>
      <c r="E435" s="501">
        <v>5600</v>
      </c>
      <c r="F435" s="501">
        <v>0.8</v>
      </c>
      <c r="G435" s="501">
        <v>5600</v>
      </c>
      <c r="H435" s="440"/>
      <c r="I435" s="440"/>
      <c r="J435" s="440"/>
      <c r="K435" s="501"/>
      <c r="L435" s="440"/>
      <c r="M435" s="501"/>
      <c r="N435" s="372"/>
      <c r="O435" s="372"/>
      <c r="P435" s="372"/>
      <c r="Q435" s="516"/>
      <c r="R435" s="372"/>
      <c r="S435" s="516"/>
      <c r="T435" s="372" t="s">
        <v>1818</v>
      </c>
      <c r="U435" s="372" t="s">
        <v>1819</v>
      </c>
      <c r="V435" s="372" t="s">
        <v>11</v>
      </c>
      <c r="W435" s="267">
        <v>0.35</v>
      </c>
      <c r="X435" s="170" t="s">
        <v>5</v>
      </c>
      <c r="Y435" s="421">
        <v>4711.3955000000005</v>
      </c>
      <c r="Z435" s="418"/>
      <c r="AA435" s="418"/>
      <c r="AB435" s="418"/>
      <c r="AC435" s="421"/>
      <c r="AD435" s="418"/>
      <c r="AE435" s="421"/>
      <c r="AF435" s="418"/>
      <c r="AG435" s="418"/>
      <c r="AH435" s="418"/>
      <c r="AI435" s="421"/>
      <c r="AJ435" s="418"/>
      <c r="AK435" s="421"/>
      <c r="AL435" s="418"/>
      <c r="AM435" s="418"/>
      <c r="AN435" s="418"/>
      <c r="AO435" s="421"/>
      <c r="AP435" s="418"/>
      <c r="AQ435" s="421"/>
      <c r="AR435" s="418"/>
    </row>
    <row r="436" spans="1:86">
      <c r="A436" s="520"/>
      <c r="B436" s="441"/>
      <c r="C436" s="499"/>
      <c r="D436" s="502"/>
      <c r="E436" s="502"/>
      <c r="F436" s="502"/>
      <c r="G436" s="502"/>
      <c r="H436" s="441"/>
      <c r="I436" s="441"/>
      <c r="J436" s="441"/>
      <c r="K436" s="502"/>
      <c r="L436" s="441"/>
      <c r="M436" s="502"/>
      <c r="N436" s="373"/>
      <c r="O436" s="373"/>
      <c r="P436" s="373"/>
      <c r="Q436" s="517"/>
      <c r="R436" s="373"/>
      <c r="S436" s="517"/>
      <c r="T436" s="373"/>
      <c r="U436" s="373"/>
      <c r="V436" s="374"/>
      <c r="W436" s="268">
        <v>2450</v>
      </c>
      <c r="X436" s="224" t="s">
        <v>8</v>
      </c>
      <c r="Y436" s="422"/>
      <c r="Z436" s="419"/>
      <c r="AA436" s="419"/>
      <c r="AB436" s="419"/>
      <c r="AC436" s="422"/>
      <c r="AD436" s="419"/>
      <c r="AE436" s="422"/>
      <c r="AF436" s="419"/>
      <c r="AG436" s="419"/>
      <c r="AH436" s="419"/>
      <c r="AI436" s="422"/>
      <c r="AJ436" s="419"/>
      <c r="AK436" s="422"/>
      <c r="AL436" s="419"/>
      <c r="AM436" s="419"/>
      <c r="AN436" s="419"/>
      <c r="AO436" s="422"/>
      <c r="AP436" s="419"/>
      <c r="AQ436" s="422"/>
      <c r="AR436" s="419"/>
    </row>
    <row r="437" spans="1:86">
      <c r="A437" s="520"/>
      <c r="B437" s="441"/>
      <c r="C437" s="499"/>
      <c r="D437" s="502"/>
      <c r="E437" s="502"/>
      <c r="F437" s="502"/>
      <c r="G437" s="502"/>
      <c r="H437" s="441"/>
      <c r="I437" s="441"/>
      <c r="J437" s="441"/>
      <c r="K437" s="502"/>
      <c r="L437" s="441"/>
      <c r="M437" s="502"/>
      <c r="N437" s="373"/>
      <c r="O437" s="373"/>
      <c r="P437" s="373"/>
      <c r="Q437" s="517"/>
      <c r="R437" s="373"/>
      <c r="S437" s="517"/>
      <c r="T437" s="373"/>
      <c r="U437" s="373"/>
      <c r="V437" s="372" t="s">
        <v>12</v>
      </c>
      <c r="W437" s="268">
        <v>33.299999999999997</v>
      </c>
      <c r="X437" s="224" t="s">
        <v>8</v>
      </c>
      <c r="Y437" s="422"/>
      <c r="Z437" s="419"/>
      <c r="AA437" s="419"/>
      <c r="AB437" s="419"/>
      <c r="AC437" s="422"/>
      <c r="AD437" s="419"/>
      <c r="AE437" s="422"/>
      <c r="AF437" s="419"/>
      <c r="AG437" s="419"/>
      <c r="AH437" s="419"/>
      <c r="AI437" s="422"/>
      <c r="AJ437" s="419"/>
      <c r="AK437" s="422"/>
      <c r="AL437" s="419"/>
      <c r="AM437" s="419"/>
      <c r="AN437" s="419"/>
      <c r="AO437" s="422"/>
      <c r="AP437" s="419"/>
      <c r="AQ437" s="422"/>
      <c r="AR437" s="419"/>
    </row>
    <row r="438" spans="1:86">
      <c r="A438" s="520"/>
      <c r="B438" s="441"/>
      <c r="C438" s="499"/>
      <c r="D438" s="502"/>
      <c r="E438" s="502"/>
      <c r="F438" s="502"/>
      <c r="G438" s="502"/>
      <c r="H438" s="441"/>
      <c r="I438" s="441"/>
      <c r="J438" s="441"/>
      <c r="K438" s="502"/>
      <c r="L438" s="441"/>
      <c r="M438" s="502"/>
      <c r="N438" s="373"/>
      <c r="O438" s="373"/>
      <c r="P438" s="373"/>
      <c r="Q438" s="517"/>
      <c r="R438" s="373"/>
      <c r="S438" s="517"/>
      <c r="T438" s="373"/>
      <c r="U438" s="373"/>
      <c r="V438" s="374"/>
      <c r="W438" s="268">
        <v>0.35</v>
      </c>
      <c r="X438" s="170" t="s">
        <v>5</v>
      </c>
      <c r="Y438" s="422"/>
      <c r="Z438" s="419"/>
      <c r="AA438" s="419"/>
      <c r="AB438" s="419"/>
      <c r="AC438" s="422"/>
      <c r="AD438" s="419"/>
      <c r="AE438" s="422"/>
      <c r="AF438" s="419"/>
      <c r="AG438" s="419"/>
      <c r="AH438" s="419"/>
      <c r="AI438" s="422"/>
      <c r="AJ438" s="419"/>
      <c r="AK438" s="422"/>
      <c r="AL438" s="419"/>
      <c r="AM438" s="419"/>
      <c r="AN438" s="419"/>
      <c r="AO438" s="422"/>
      <c r="AP438" s="419"/>
      <c r="AQ438" s="422"/>
      <c r="AR438" s="419"/>
    </row>
    <row r="439" spans="1:86" ht="14.25" customHeight="1">
      <c r="A439" s="521"/>
      <c r="B439" s="442"/>
      <c r="C439" s="500"/>
      <c r="D439" s="503"/>
      <c r="E439" s="503"/>
      <c r="F439" s="503"/>
      <c r="G439" s="503"/>
      <c r="H439" s="442"/>
      <c r="I439" s="442"/>
      <c r="J439" s="442"/>
      <c r="K439" s="503"/>
      <c r="L439" s="442"/>
      <c r="M439" s="503"/>
      <c r="N439" s="374"/>
      <c r="O439" s="374"/>
      <c r="P439" s="374"/>
      <c r="Q439" s="518"/>
      <c r="R439" s="374"/>
      <c r="S439" s="518"/>
      <c r="T439" s="374"/>
      <c r="U439" s="374"/>
      <c r="V439" s="113" t="s">
        <v>105</v>
      </c>
      <c r="W439" s="243">
        <f>W436</f>
        <v>2450</v>
      </c>
      <c r="X439" s="112" t="s">
        <v>8</v>
      </c>
      <c r="Y439" s="423"/>
      <c r="Z439" s="420"/>
      <c r="AA439" s="420"/>
      <c r="AB439" s="420"/>
      <c r="AC439" s="423"/>
      <c r="AD439" s="420"/>
      <c r="AE439" s="423"/>
      <c r="AF439" s="420"/>
      <c r="AG439" s="420"/>
      <c r="AH439" s="420"/>
      <c r="AI439" s="423"/>
      <c r="AJ439" s="420"/>
      <c r="AK439" s="423"/>
      <c r="AL439" s="420"/>
      <c r="AM439" s="420"/>
      <c r="AN439" s="420"/>
      <c r="AO439" s="423"/>
      <c r="AP439" s="420"/>
      <c r="AQ439" s="423"/>
      <c r="AR439" s="420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</row>
    <row r="440" spans="1:86" ht="15" customHeight="1">
      <c r="A440" s="519">
        <v>83</v>
      </c>
      <c r="B440" s="440" t="s">
        <v>366</v>
      </c>
      <c r="C440" s="498" t="s">
        <v>367</v>
      </c>
      <c r="D440" s="501">
        <v>0.5</v>
      </c>
      <c r="E440" s="501">
        <v>6000</v>
      </c>
      <c r="F440" s="501">
        <v>0.5</v>
      </c>
      <c r="G440" s="501">
        <v>6000</v>
      </c>
      <c r="H440" s="440"/>
      <c r="I440" s="440"/>
      <c r="J440" s="440"/>
      <c r="K440" s="501"/>
      <c r="L440" s="440"/>
      <c r="M440" s="501"/>
      <c r="N440" s="372"/>
      <c r="O440" s="372"/>
      <c r="P440" s="372"/>
      <c r="Q440" s="516"/>
      <c r="R440" s="372"/>
      <c r="S440" s="516"/>
      <c r="T440" s="372" t="s">
        <v>1820</v>
      </c>
      <c r="U440" s="372" t="s">
        <v>1814</v>
      </c>
      <c r="V440" s="372" t="s">
        <v>11</v>
      </c>
      <c r="W440" s="267">
        <v>0.28999999999999998</v>
      </c>
      <c r="X440" s="170" t="s">
        <v>5</v>
      </c>
      <c r="Y440" s="421">
        <v>3903.7277000000004</v>
      </c>
      <c r="Z440" s="418"/>
      <c r="AA440" s="418"/>
      <c r="AB440" s="418"/>
      <c r="AC440" s="421"/>
      <c r="AD440" s="418"/>
      <c r="AE440" s="421"/>
      <c r="AF440" s="418"/>
      <c r="AG440" s="418"/>
      <c r="AH440" s="418"/>
      <c r="AI440" s="421"/>
      <c r="AJ440" s="418"/>
      <c r="AK440" s="421"/>
      <c r="AL440" s="418"/>
      <c r="AM440" s="418"/>
      <c r="AN440" s="418"/>
      <c r="AO440" s="421"/>
      <c r="AP440" s="418"/>
      <c r="AQ440" s="421"/>
      <c r="AR440" s="418"/>
    </row>
    <row r="441" spans="1:86">
      <c r="A441" s="520"/>
      <c r="B441" s="441"/>
      <c r="C441" s="499"/>
      <c r="D441" s="502"/>
      <c r="E441" s="502"/>
      <c r="F441" s="502"/>
      <c r="G441" s="502"/>
      <c r="H441" s="441"/>
      <c r="I441" s="441"/>
      <c r="J441" s="441"/>
      <c r="K441" s="502"/>
      <c r="L441" s="441"/>
      <c r="M441" s="502"/>
      <c r="N441" s="373"/>
      <c r="O441" s="373"/>
      <c r="P441" s="373"/>
      <c r="Q441" s="517"/>
      <c r="R441" s="373"/>
      <c r="S441" s="517"/>
      <c r="T441" s="373"/>
      <c r="U441" s="373"/>
      <c r="V441" s="374"/>
      <c r="W441" s="268">
        <v>3480</v>
      </c>
      <c r="X441" s="224" t="s">
        <v>8</v>
      </c>
      <c r="Y441" s="422"/>
      <c r="Z441" s="419"/>
      <c r="AA441" s="419"/>
      <c r="AB441" s="419"/>
      <c r="AC441" s="422"/>
      <c r="AD441" s="419"/>
      <c r="AE441" s="422"/>
      <c r="AF441" s="419"/>
      <c r="AG441" s="419"/>
      <c r="AH441" s="419"/>
      <c r="AI441" s="422"/>
      <c r="AJ441" s="419"/>
      <c r="AK441" s="422"/>
      <c r="AL441" s="419"/>
      <c r="AM441" s="419"/>
      <c r="AN441" s="419"/>
      <c r="AO441" s="422"/>
      <c r="AP441" s="419"/>
      <c r="AQ441" s="422"/>
      <c r="AR441" s="419"/>
    </row>
    <row r="442" spans="1:86">
      <c r="A442" s="520"/>
      <c r="B442" s="441"/>
      <c r="C442" s="499"/>
      <c r="D442" s="502"/>
      <c r="E442" s="502"/>
      <c r="F442" s="502"/>
      <c r="G442" s="502"/>
      <c r="H442" s="441"/>
      <c r="I442" s="441"/>
      <c r="J442" s="441"/>
      <c r="K442" s="502"/>
      <c r="L442" s="441"/>
      <c r="M442" s="502"/>
      <c r="N442" s="373"/>
      <c r="O442" s="373"/>
      <c r="P442" s="373"/>
      <c r="Q442" s="517"/>
      <c r="R442" s="373"/>
      <c r="S442" s="517"/>
      <c r="T442" s="373"/>
      <c r="U442" s="373"/>
      <c r="V442" s="372" t="s">
        <v>12</v>
      </c>
      <c r="W442" s="268">
        <v>50.7</v>
      </c>
      <c r="X442" s="224" t="s">
        <v>8</v>
      </c>
      <c r="Y442" s="422"/>
      <c r="Z442" s="419"/>
      <c r="AA442" s="419"/>
      <c r="AB442" s="419"/>
      <c r="AC442" s="422"/>
      <c r="AD442" s="419"/>
      <c r="AE442" s="422"/>
      <c r="AF442" s="419"/>
      <c r="AG442" s="419"/>
      <c r="AH442" s="419"/>
      <c r="AI442" s="422"/>
      <c r="AJ442" s="419"/>
      <c r="AK442" s="422"/>
      <c r="AL442" s="419"/>
      <c r="AM442" s="419"/>
      <c r="AN442" s="419"/>
      <c r="AO442" s="422"/>
      <c r="AP442" s="419"/>
      <c r="AQ442" s="422"/>
      <c r="AR442" s="419"/>
    </row>
    <row r="443" spans="1:86">
      <c r="A443" s="520"/>
      <c r="B443" s="441"/>
      <c r="C443" s="499"/>
      <c r="D443" s="502"/>
      <c r="E443" s="502"/>
      <c r="F443" s="502"/>
      <c r="G443" s="502"/>
      <c r="H443" s="441"/>
      <c r="I443" s="441"/>
      <c r="J443" s="441"/>
      <c r="K443" s="502"/>
      <c r="L443" s="441"/>
      <c r="M443" s="502"/>
      <c r="N443" s="373"/>
      <c r="O443" s="373"/>
      <c r="P443" s="373"/>
      <c r="Q443" s="517"/>
      <c r="R443" s="373"/>
      <c r="S443" s="517"/>
      <c r="T443" s="373"/>
      <c r="U443" s="373"/>
      <c r="V443" s="374"/>
      <c r="W443" s="268">
        <v>0.28999999999999998</v>
      </c>
      <c r="X443" s="170" t="s">
        <v>5</v>
      </c>
      <c r="Y443" s="422"/>
      <c r="Z443" s="419"/>
      <c r="AA443" s="419"/>
      <c r="AB443" s="419"/>
      <c r="AC443" s="422"/>
      <c r="AD443" s="419"/>
      <c r="AE443" s="422"/>
      <c r="AF443" s="419"/>
      <c r="AG443" s="419"/>
      <c r="AH443" s="419"/>
      <c r="AI443" s="422"/>
      <c r="AJ443" s="419"/>
      <c r="AK443" s="422"/>
      <c r="AL443" s="419"/>
      <c r="AM443" s="419"/>
      <c r="AN443" s="419"/>
      <c r="AO443" s="422"/>
      <c r="AP443" s="419"/>
      <c r="AQ443" s="422"/>
      <c r="AR443" s="419"/>
    </row>
    <row r="444" spans="1:86" ht="14.25" customHeight="1">
      <c r="A444" s="521"/>
      <c r="B444" s="442"/>
      <c r="C444" s="500"/>
      <c r="D444" s="503"/>
      <c r="E444" s="503"/>
      <c r="F444" s="503"/>
      <c r="G444" s="503"/>
      <c r="H444" s="442"/>
      <c r="I444" s="442"/>
      <c r="J444" s="442"/>
      <c r="K444" s="503"/>
      <c r="L444" s="442"/>
      <c r="M444" s="503"/>
      <c r="N444" s="374"/>
      <c r="O444" s="374"/>
      <c r="P444" s="374"/>
      <c r="Q444" s="518"/>
      <c r="R444" s="374"/>
      <c r="S444" s="518"/>
      <c r="T444" s="374"/>
      <c r="U444" s="374"/>
      <c r="V444" s="113" t="s">
        <v>105</v>
      </c>
      <c r="W444" s="243">
        <f>W441</f>
        <v>3480</v>
      </c>
      <c r="X444" s="112" t="s">
        <v>8</v>
      </c>
      <c r="Y444" s="423"/>
      <c r="Z444" s="420"/>
      <c r="AA444" s="420"/>
      <c r="AB444" s="420"/>
      <c r="AC444" s="423"/>
      <c r="AD444" s="420"/>
      <c r="AE444" s="423"/>
      <c r="AF444" s="420"/>
      <c r="AG444" s="420"/>
      <c r="AH444" s="420"/>
      <c r="AI444" s="423"/>
      <c r="AJ444" s="420"/>
      <c r="AK444" s="423"/>
      <c r="AL444" s="420"/>
      <c r="AM444" s="420"/>
      <c r="AN444" s="420"/>
      <c r="AO444" s="423"/>
      <c r="AP444" s="420"/>
      <c r="AQ444" s="423"/>
      <c r="AR444" s="420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</row>
    <row r="445" spans="1:86" ht="29.25" customHeight="1">
      <c r="A445" s="528">
        <v>84</v>
      </c>
      <c r="B445" s="609" t="s">
        <v>368</v>
      </c>
      <c r="C445" s="579" t="s">
        <v>369</v>
      </c>
      <c r="D445" s="611">
        <v>0.3</v>
      </c>
      <c r="E445" s="611">
        <v>463</v>
      </c>
      <c r="F445" s="611">
        <v>0.3</v>
      </c>
      <c r="G445" s="611">
        <v>463</v>
      </c>
      <c r="H445" s="390"/>
      <c r="I445" s="390"/>
      <c r="J445" s="390"/>
      <c r="K445" s="390"/>
      <c r="L445" s="390"/>
      <c r="M445" s="390"/>
      <c r="N445" s="535"/>
      <c r="O445" s="535"/>
      <c r="P445" s="535"/>
      <c r="Q445" s="535"/>
      <c r="R445" s="535"/>
      <c r="S445" s="535"/>
      <c r="T445" s="535"/>
      <c r="U445" s="535"/>
      <c r="V445" s="535"/>
      <c r="W445" s="535"/>
      <c r="X445" s="535"/>
      <c r="Y445" s="535"/>
      <c r="Z445" s="535"/>
      <c r="AA445" s="535"/>
      <c r="AB445" s="535"/>
      <c r="AC445" s="535"/>
      <c r="AD445" s="535"/>
      <c r="AE445" s="535"/>
      <c r="AF445" s="535"/>
      <c r="AG445" s="535"/>
      <c r="AH445" s="535"/>
      <c r="AI445" s="535"/>
      <c r="AJ445" s="535"/>
      <c r="AK445" s="535"/>
      <c r="AL445" s="538" t="s">
        <v>1821</v>
      </c>
      <c r="AM445" s="538" t="s">
        <v>1822</v>
      </c>
      <c r="AN445" s="538" t="s">
        <v>41</v>
      </c>
      <c r="AO445" s="270">
        <v>0.3</v>
      </c>
      <c r="AP445" s="222" t="s">
        <v>5</v>
      </c>
      <c r="AQ445" s="535">
        <v>23215.700999999997</v>
      </c>
      <c r="AR445" s="535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</row>
    <row r="446" spans="1:86" ht="29.25" customHeight="1">
      <c r="A446" s="530"/>
      <c r="B446" s="610"/>
      <c r="C446" s="580"/>
      <c r="D446" s="612"/>
      <c r="E446" s="612"/>
      <c r="F446" s="612"/>
      <c r="G446" s="612"/>
      <c r="H446" s="392"/>
      <c r="I446" s="392"/>
      <c r="J446" s="392"/>
      <c r="K446" s="392"/>
      <c r="L446" s="392"/>
      <c r="M446" s="392"/>
      <c r="N446" s="537"/>
      <c r="O446" s="537"/>
      <c r="P446" s="537"/>
      <c r="Q446" s="537"/>
      <c r="R446" s="537"/>
      <c r="S446" s="537"/>
      <c r="T446" s="537"/>
      <c r="U446" s="537"/>
      <c r="V446" s="537"/>
      <c r="W446" s="537"/>
      <c r="X446" s="537"/>
      <c r="Y446" s="537"/>
      <c r="Z446" s="537"/>
      <c r="AA446" s="537"/>
      <c r="AB446" s="537"/>
      <c r="AC446" s="537"/>
      <c r="AD446" s="537"/>
      <c r="AE446" s="537"/>
      <c r="AF446" s="537"/>
      <c r="AG446" s="537"/>
      <c r="AH446" s="537"/>
      <c r="AI446" s="537"/>
      <c r="AJ446" s="537"/>
      <c r="AK446" s="537"/>
      <c r="AL446" s="539"/>
      <c r="AM446" s="539"/>
      <c r="AN446" s="539"/>
      <c r="AO446" s="270">
        <v>463</v>
      </c>
      <c r="AP446" s="222" t="s">
        <v>8</v>
      </c>
      <c r="AQ446" s="537"/>
      <c r="AR446" s="537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</row>
    <row r="447" spans="1:86" ht="18.75" customHeight="1">
      <c r="A447" s="597">
        <v>85</v>
      </c>
      <c r="B447" s="387" t="s">
        <v>374</v>
      </c>
      <c r="C447" s="619" t="s">
        <v>375</v>
      </c>
      <c r="D447" s="387">
        <v>0.5</v>
      </c>
      <c r="E447" s="387">
        <v>2304</v>
      </c>
      <c r="F447" s="387">
        <v>0.5</v>
      </c>
      <c r="G447" s="387">
        <v>2304</v>
      </c>
      <c r="H447" s="387" t="s">
        <v>1725</v>
      </c>
      <c r="I447" s="387" t="s">
        <v>1823</v>
      </c>
      <c r="J447" s="440" t="s">
        <v>11</v>
      </c>
      <c r="K447" s="320">
        <v>0.51200000000000001</v>
      </c>
      <c r="L447" s="321" t="s">
        <v>5</v>
      </c>
      <c r="M447" s="387">
        <v>4240.6909999999998</v>
      </c>
      <c r="N447" s="387"/>
      <c r="O447" s="387"/>
      <c r="P447" s="387"/>
      <c r="Q447" s="387"/>
      <c r="R447" s="387"/>
      <c r="S447" s="387"/>
      <c r="T447" s="387"/>
      <c r="U447" s="387"/>
      <c r="V447" s="387"/>
      <c r="W447" s="387"/>
      <c r="X447" s="387"/>
      <c r="Y447" s="387"/>
      <c r="Z447" s="387"/>
      <c r="AA447" s="387"/>
      <c r="AB447" s="387"/>
      <c r="AC447" s="387"/>
      <c r="AD447" s="387"/>
      <c r="AE447" s="387"/>
      <c r="AF447" s="387"/>
      <c r="AG447" s="387"/>
      <c r="AH447" s="387"/>
      <c r="AI447" s="387"/>
      <c r="AJ447" s="387"/>
      <c r="AK447" s="387"/>
      <c r="AL447" s="387"/>
      <c r="AM447" s="387"/>
      <c r="AN447" s="387"/>
      <c r="AO447" s="387"/>
      <c r="AP447" s="387"/>
      <c r="AQ447" s="387"/>
      <c r="AR447" s="387"/>
    </row>
    <row r="448" spans="1:86" ht="18.75" customHeight="1">
      <c r="A448" s="598"/>
      <c r="B448" s="388"/>
      <c r="C448" s="620"/>
      <c r="D448" s="388"/>
      <c r="E448" s="388"/>
      <c r="F448" s="388"/>
      <c r="G448" s="388"/>
      <c r="H448" s="388"/>
      <c r="I448" s="388"/>
      <c r="J448" s="442"/>
      <c r="K448" s="320">
        <v>2304</v>
      </c>
      <c r="L448" s="321" t="s">
        <v>8</v>
      </c>
      <c r="M448" s="388"/>
      <c r="N448" s="388"/>
      <c r="O448" s="388"/>
      <c r="P448" s="388"/>
      <c r="Q448" s="388"/>
      <c r="R448" s="388"/>
      <c r="S448" s="388"/>
      <c r="T448" s="388"/>
      <c r="U448" s="388"/>
      <c r="V448" s="388"/>
      <c r="W448" s="388"/>
      <c r="X448" s="388"/>
      <c r="Y448" s="388"/>
      <c r="Z448" s="388"/>
      <c r="AA448" s="388"/>
      <c r="AB448" s="388"/>
      <c r="AC448" s="388"/>
      <c r="AD448" s="388"/>
      <c r="AE448" s="388"/>
      <c r="AF448" s="388"/>
      <c r="AG448" s="388"/>
      <c r="AH448" s="388"/>
      <c r="AI448" s="388"/>
      <c r="AJ448" s="388"/>
      <c r="AK448" s="388"/>
      <c r="AL448" s="388"/>
      <c r="AM448" s="388"/>
      <c r="AN448" s="388"/>
      <c r="AO448" s="388"/>
      <c r="AP448" s="388"/>
      <c r="AQ448" s="388"/>
      <c r="AR448" s="388"/>
    </row>
    <row r="449" spans="1:86" ht="18.75" customHeight="1">
      <c r="A449" s="598"/>
      <c r="B449" s="388"/>
      <c r="C449" s="620"/>
      <c r="D449" s="388"/>
      <c r="E449" s="388"/>
      <c r="F449" s="388"/>
      <c r="G449" s="388"/>
      <c r="H449" s="388"/>
      <c r="I449" s="388"/>
      <c r="J449" s="319" t="s">
        <v>17</v>
      </c>
      <c r="K449" s="320">
        <v>262</v>
      </c>
      <c r="L449" s="321" t="s">
        <v>8</v>
      </c>
      <c r="M449" s="388"/>
      <c r="N449" s="388"/>
      <c r="O449" s="388"/>
      <c r="P449" s="388"/>
      <c r="Q449" s="388"/>
      <c r="R449" s="388"/>
      <c r="S449" s="388"/>
      <c r="T449" s="388"/>
      <c r="U449" s="388"/>
      <c r="V449" s="388"/>
      <c r="W449" s="388"/>
      <c r="X449" s="388"/>
      <c r="Y449" s="388"/>
      <c r="Z449" s="388"/>
      <c r="AA449" s="388"/>
      <c r="AB449" s="388"/>
      <c r="AC449" s="388"/>
      <c r="AD449" s="388"/>
      <c r="AE449" s="388"/>
      <c r="AF449" s="388"/>
      <c r="AG449" s="388"/>
      <c r="AH449" s="388"/>
      <c r="AI449" s="388"/>
      <c r="AJ449" s="388"/>
      <c r="AK449" s="388"/>
      <c r="AL449" s="388"/>
      <c r="AM449" s="388"/>
      <c r="AN449" s="388"/>
      <c r="AO449" s="388"/>
      <c r="AP449" s="388"/>
      <c r="AQ449" s="388"/>
      <c r="AR449" s="388"/>
    </row>
    <row r="450" spans="1:86">
      <c r="A450" s="599"/>
      <c r="B450" s="389"/>
      <c r="C450" s="621"/>
      <c r="D450" s="389"/>
      <c r="E450" s="389"/>
      <c r="F450" s="389"/>
      <c r="G450" s="389"/>
      <c r="H450" s="389"/>
      <c r="I450" s="389"/>
      <c r="J450" s="232" t="s">
        <v>105</v>
      </c>
      <c r="K450" s="320">
        <f>K448</f>
        <v>2304</v>
      </c>
      <c r="L450" s="321" t="s">
        <v>8</v>
      </c>
      <c r="M450" s="389"/>
      <c r="N450" s="389"/>
      <c r="O450" s="389"/>
      <c r="P450" s="389"/>
      <c r="Q450" s="389"/>
      <c r="R450" s="389"/>
      <c r="S450" s="389"/>
      <c r="T450" s="389"/>
      <c r="U450" s="389"/>
      <c r="V450" s="389"/>
      <c r="W450" s="389"/>
      <c r="X450" s="389"/>
      <c r="Y450" s="389"/>
      <c r="Z450" s="389"/>
      <c r="AA450" s="389"/>
      <c r="AB450" s="389"/>
      <c r="AC450" s="389"/>
      <c r="AD450" s="389"/>
      <c r="AE450" s="389"/>
      <c r="AF450" s="389"/>
      <c r="AG450" s="389"/>
      <c r="AH450" s="389"/>
      <c r="AI450" s="389"/>
      <c r="AJ450" s="389"/>
      <c r="AK450" s="389"/>
      <c r="AL450" s="389"/>
      <c r="AM450" s="389"/>
      <c r="AN450" s="389"/>
      <c r="AO450" s="389"/>
      <c r="AP450" s="389"/>
      <c r="AQ450" s="389"/>
      <c r="AR450" s="389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</row>
    <row r="451" spans="1:86" ht="15" customHeight="1">
      <c r="A451" s="519">
        <v>86</v>
      </c>
      <c r="B451" s="440">
        <v>346335</v>
      </c>
      <c r="C451" s="498" t="s">
        <v>376</v>
      </c>
      <c r="D451" s="501">
        <v>0.6</v>
      </c>
      <c r="E451" s="501">
        <v>3474</v>
      </c>
      <c r="F451" s="501">
        <v>0.6</v>
      </c>
      <c r="G451" s="501">
        <v>3474</v>
      </c>
      <c r="H451" s="440"/>
      <c r="I451" s="440"/>
      <c r="J451" s="440"/>
      <c r="K451" s="501"/>
      <c r="L451" s="440"/>
      <c r="M451" s="501"/>
      <c r="N451" s="372"/>
      <c r="O451" s="372"/>
      <c r="P451" s="372"/>
      <c r="Q451" s="516"/>
      <c r="R451" s="372"/>
      <c r="S451" s="516"/>
      <c r="T451" s="372" t="s">
        <v>1824</v>
      </c>
      <c r="U451" s="372" t="s">
        <v>1825</v>
      </c>
      <c r="V451" s="372" t="s">
        <v>11</v>
      </c>
      <c r="W451" s="267">
        <v>0.25900000000000001</v>
      </c>
      <c r="X451" s="170" t="s">
        <v>5</v>
      </c>
      <c r="Y451" s="421">
        <v>3486.4326699999992</v>
      </c>
      <c r="Z451" s="418"/>
      <c r="AA451" s="418"/>
      <c r="AB451" s="418"/>
      <c r="AC451" s="421"/>
      <c r="AD451" s="418"/>
      <c r="AE451" s="421"/>
      <c r="AF451" s="418"/>
      <c r="AG451" s="418"/>
      <c r="AH451" s="418"/>
      <c r="AI451" s="421"/>
      <c r="AJ451" s="418"/>
      <c r="AK451" s="421"/>
      <c r="AL451" s="418"/>
      <c r="AM451" s="418"/>
      <c r="AN451" s="418"/>
      <c r="AO451" s="421"/>
      <c r="AP451" s="418"/>
      <c r="AQ451" s="421"/>
      <c r="AR451" s="418"/>
    </row>
    <row r="452" spans="1:86">
      <c r="A452" s="520"/>
      <c r="B452" s="441"/>
      <c r="C452" s="499"/>
      <c r="D452" s="502"/>
      <c r="E452" s="502"/>
      <c r="F452" s="502"/>
      <c r="G452" s="502"/>
      <c r="H452" s="441"/>
      <c r="I452" s="441"/>
      <c r="J452" s="441"/>
      <c r="K452" s="502"/>
      <c r="L452" s="441"/>
      <c r="M452" s="502"/>
      <c r="N452" s="373"/>
      <c r="O452" s="373"/>
      <c r="P452" s="373"/>
      <c r="Q452" s="517"/>
      <c r="R452" s="373"/>
      <c r="S452" s="517"/>
      <c r="T452" s="373"/>
      <c r="U452" s="373"/>
      <c r="V452" s="374"/>
      <c r="W452" s="268">
        <v>1554</v>
      </c>
      <c r="X452" s="224" t="s">
        <v>8</v>
      </c>
      <c r="Y452" s="422"/>
      <c r="Z452" s="419"/>
      <c r="AA452" s="419"/>
      <c r="AB452" s="419"/>
      <c r="AC452" s="422"/>
      <c r="AD452" s="419"/>
      <c r="AE452" s="422"/>
      <c r="AF452" s="419"/>
      <c r="AG452" s="419"/>
      <c r="AH452" s="419"/>
      <c r="AI452" s="422"/>
      <c r="AJ452" s="419"/>
      <c r="AK452" s="422"/>
      <c r="AL452" s="419"/>
      <c r="AM452" s="419"/>
      <c r="AN452" s="419"/>
      <c r="AO452" s="422"/>
      <c r="AP452" s="419"/>
      <c r="AQ452" s="422"/>
      <c r="AR452" s="419"/>
    </row>
    <row r="453" spans="1:86">
      <c r="A453" s="520"/>
      <c r="B453" s="441"/>
      <c r="C453" s="499"/>
      <c r="D453" s="502"/>
      <c r="E453" s="502"/>
      <c r="F453" s="502"/>
      <c r="G453" s="502"/>
      <c r="H453" s="441"/>
      <c r="I453" s="441"/>
      <c r="J453" s="441"/>
      <c r="K453" s="502"/>
      <c r="L453" s="441"/>
      <c r="M453" s="502"/>
      <c r="N453" s="373"/>
      <c r="O453" s="373"/>
      <c r="P453" s="373"/>
      <c r="Q453" s="517"/>
      <c r="R453" s="373"/>
      <c r="S453" s="517"/>
      <c r="T453" s="373"/>
      <c r="U453" s="373"/>
      <c r="V453" s="372" t="s">
        <v>12</v>
      </c>
      <c r="W453" s="268">
        <v>21.7</v>
      </c>
      <c r="X453" s="224" t="s">
        <v>8</v>
      </c>
      <c r="Y453" s="422"/>
      <c r="Z453" s="419"/>
      <c r="AA453" s="419"/>
      <c r="AB453" s="419"/>
      <c r="AC453" s="422"/>
      <c r="AD453" s="419"/>
      <c r="AE453" s="422"/>
      <c r="AF453" s="419"/>
      <c r="AG453" s="419"/>
      <c r="AH453" s="419"/>
      <c r="AI453" s="422"/>
      <c r="AJ453" s="419"/>
      <c r="AK453" s="422"/>
      <c r="AL453" s="419"/>
      <c r="AM453" s="419"/>
      <c r="AN453" s="419"/>
      <c r="AO453" s="422"/>
      <c r="AP453" s="419"/>
      <c r="AQ453" s="422"/>
      <c r="AR453" s="419"/>
    </row>
    <row r="454" spans="1:86">
      <c r="A454" s="520"/>
      <c r="B454" s="441"/>
      <c r="C454" s="499"/>
      <c r="D454" s="502"/>
      <c r="E454" s="502"/>
      <c r="F454" s="502"/>
      <c r="G454" s="502"/>
      <c r="H454" s="441"/>
      <c r="I454" s="441"/>
      <c r="J454" s="441"/>
      <c r="K454" s="502"/>
      <c r="L454" s="441"/>
      <c r="M454" s="502"/>
      <c r="N454" s="373"/>
      <c r="O454" s="373"/>
      <c r="P454" s="373"/>
      <c r="Q454" s="517"/>
      <c r="R454" s="373"/>
      <c r="S454" s="517"/>
      <c r="T454" s="373"/>
      <c r="U454" s="373"/>
      <c r="V454" s="374"/>
      <c r="W454" s="268">
        <v>0.25900000000000001</v>
      </c>
      <c r="X454" s="170" t="s">
        <v>5</v>
      </c>
      <c r="Y454" s="422"/>
      <c r="Z454" s="419"/>
      <c r="AA454" s="419"/>
      <c r="AB454" s="419"/>
      <c r="AC454" s="422"/>
      <c r="AD454" s="419"/>
      <c r="AE454" s="422"/>
      <c r="AF454" s="419"/>
      <c r="AG454" s="419"/>
      <c r="AH454" s="419"/>
      <c r="AI454" s="422"/>
      <c r="AJ454" s="419"/>
      <c r="AK454" s="422"/>
      <c r="AL454" s="419"/>
      <c r="AM454" s="419"/>
      <c r="AN454" s="419"/>
      <c r="AO454" s="422"/>
      <c r="AP454" s="419"/>
      <c r="AQ454" s="422"/>
      <c r="AR454" s="419"/>
    </row>
    <row r="455" spans="1:86" ht="18.75" customHeight="1">
      <c r="A455" s="521"/>
      <c r="B455" s="442"/>
      <c r="C455" s="500"/>
      <c r="D455" s="503"/>
      <c r="E455" s="503"/>
      <c r="F455" s="503"/>
      <c r="G455" s="503"/>
      <c r="H455" s="442"/>
      <c r="I455" s="442"/>
      <c r="J455" s="442"/>
      <c r="K455" s="503"/>
      <c r="L455" s="442"/>
      <c r="M455" s="503"/>
      <c r="N455" s="374"/>
      <c r="O455" s="374"/>
      <c r="P455" s="374"/>
      <c r="Q455" s="518"/>
      <c r="R455" s="374"/>
      <c r="S455" s="518"/>
      <c r="T455" s="374"/>
      <c r="U455" s="374"/>
      <c r="V455" s="113" t="s">
        <v>105</v>
      </c>
      <c r="W455" s="243">
        <f>W452</f>
        <v>1554</v>
      </c>
      <c r="X455" s="112" t="s">
        <v>8</v>
      </c>
      <c r="Y455" s="423"/>
      <c r="Z455" s="420"/>
      <c r="AA455" s="420"/>
      <c r="AB455" s="420"/>
      <c r="AC455" s="423"/>
      <c r="AD455" s="420"/>
      <c r="AE455" s="423"/>
      <c r="AF455" s="420"/>
      <c r="AG455" s="420"/>
      <c r="AH455" s="420"/>
      <c r="AI455" s="423"/>
      <c r="AJ455" s="420"/>
      <c r="AK455" s="423"/>
      <c r="AL455" s="420"/>
      <c r="AM455" s="420"/>
      <c r="AN455" s="420"/>
      <c r="AO455" s="423"/>
      <c r="AP455" s="420"/>
      <c r="AQ455" s="423"/>
      <c r="AR455" s="420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</row>
    <row r="456" spans="1:86" ht="25.5" customHeight="1">
      <c r="A456" s="573">
        <v>87</v>
      </c>
      <c r="B456" s="505" t="s">
        <v>377</v>
      </c>
      <c r="C456" s="487" t="s">
        <v>378</v>
      </c>
      <c r="D456" s="411">
        <v>0.2</v>
      </c>
      <c r="E456" s="411">
        <v>707</v>
      </c>
      <c r="F456" s="411">
        <v>0.2</v>
      </c>
      <c r="G456" s="411">
        <v>707</v>
      </c>
      <c r="H456" s="522"/>
      <c r="I456" s="522"/>
      <c r="J456" s="522"/>
      <c r="K456" s="411"/>
      <c r="L456" s="522"/>
      <c r="M456" s="411"/>
      <c r="N456" s="443"/>
      <c r="O456" s="443"/>
      <c r="P456" s="443"/>
      <c r="Q456" s="448"/>
      <c r="R456" s="443"/>
      <c r="S456" s="448"/>
      <c r="T456" s="443" t="s">
        <v>1826</v>
      </c>
      <c r="U456" s="443" t="s">
        <v>1827</v>
      </c>
      <c r="V456" s="372" t="s">
        <v>11</v>
      </c>
      <c r="W456" s="267">
        <v>4.1000000000000002E-2</v>
      </c>
      <c r="X456" s="170" t="s">
        <v>5</v>
      </c>
      <c r="Y456" s="421">
        <v>551.90633000000014</v>
      </c>
      <c r="Z456" s="418"/>
      <c r="AA456" s="418"/>
      <c r="AB456" s="418"/>
      <c r="AC456" s="421"/>
      <c r="AD456" s="418"/>
      <c r="AE456" s="421"/>
      <c r="AF456" s="418"/>
      <c r="AG456" s="418"/>
      <c r="AH456" s="418"/>
      <c r="AI456" s="421"/>
      <c r="AJ456" s="418"/>
      <c r="AK456" s="421"/>
      <c r="AL456" s="418"/>
      <c r="AM456" s="418"/>
      <c r="AN456" s="418"/>
      <c r="AO456" s="421"/>
      <c r="AP456" s="418"/>
      <c r="AQ456" s="421"/>
      <c r="AR456" s="418"/>
    </row>
    <row r="457" spans="1:86" ht="25.5" customHeight="1">
      <c r="A457" s="574"/>
      <c r="B457" s="506"/>
      <c r="C457" s="508"/>
      <c r="D457" s="412"/>
      <c r="E457" s="412"/>
      <c r="F457" s="412"/>
      <c r="G457" s="412"/>
      <c r="H457" s="523"/>
      <c r="I457" s="523"/>
      <c r="J457" s="523"/>
      <c r="K457" s="412"/>
      <c r="L457" s="523"/>
      <c r="M457" s="412"/>
      <c r="N457" s="444"/>
      <c r="O457" s="444"/>
      <c r="P457" s="444"/>
      <c r="Q457" s="483"/>
      <c r="R457" s="444"/>
      <c r="S457" s="483"/>
      <c r="T457" s="444"/>
      <c r="U457" s="444"/>
      <c r="V457" s="374"/>
      <c r="W457" s="267">
        <v>152</v>
      </c>
      <c r="X457" s="170" t="s">
        <v>8</v>
      </c>
      <c r="Y457" s="422"/>
      <c r="Z457" s="419"/>
      <c r="AA457" s="419"/>
      <c r="AB457" s="419"/>
      <c r="AC457" s="422"/>
      <c r="AD457" s="419"/>
      <c r="AE457" s="422"/>
      <c r="AF457" s="419"/>
      <c r="AG457" s="419"/>
      <c r="AH457" s="419"/>
      <c r="AI457" s="422"/>
      <c r="AJ457" s="419"/>
      <c r="AK457" s="422"/>
      <c r="AL457" s="419"/>
      <c r="AM457" s="419"/>
      <c r="AN457" s="419"/>
      <c r="AO457" s="422"/>
      <c r="AP457" s="419"/>
      <c r="AQ457" s="422"/>
      <c r="AR457" s="419"/>
    </row>
    <row r="458" spans="1:86" ht="14.25" customHeight="1">
      <c r="A458" s="593"/>
      <c r="B458" s="507"/>
      <c r="C458" s="488"/>
      <c r="D458" s="515"/>
      <c r="E458" s="515"/>
      <c r="F458" s="515"/>
      <c r="G458" s="515"/>
      <c r="H458" s="524"/>
      <c r="I458" s="524"/>
      <c r="J458" s="524"/>
      <c r="K458" s="515"/>
      <c r="L458" s="524"/>
      <c r="M458" s="515"/>
      <c r="N458" s="445"/>
      <c r="O458" s="445"/>
      <c r="P458" s="445"/>
      <c r="Q458" s="449"/>
      <c r="R458" s="445"/>
      <c r="S458" s="449"/>
      <c r="T458" s="445"/>
      <c r="U458" s="445"/>
      <c r="V458" s="113" t="s">
        <v>105</v>
      </c>
      <c r="W458" s="243">
        <f>W457</f>
        <v>152</v>
      </c>
      <c r="X458" s="112" t="s">
        <v>8</v>
      </c>
      <c r="Y458" s="423"/>
      <c r="Z458" s="420"/>
      <c r="AA458" s="420"/>
      <c r="AB458" s="420"/>
      <c r="AC458" s="423"/>
      <c r="AD458" s="420"/>
      <c r="AE458" s="423"/>
      <c r="AF458" s="420"/>
      <c r="AG458" s="420"/>
      <c r="AH458" s="420"/>
      <c r="AI458" s="423"/>
      <c r="AJ458" s="420"/>
      <c r="AK458" s="423"/>
      <c r="AL458" s="420"/>
      <c r="AM458" s="420"/>
      <c r="AN458" s="420"/>
      <c r="AO458" s="423"/>
      <c r="AP458" s="420"/>
      <c r="AQ458" s="423"/>
      <c r="AR458" s="420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</row>
    <row r="459" spans="1:86" ht="25.5" customHeight="1">
      <c r="A459" s="573">
        <v>88</v>
      </c>
      <c r="B459" s="505">
        <v>333514</v>
      </c>
      <c r="C459" s="487" t="s">
        <v>379</v>
      </c>
      <c r="D459" s="411">
        <v>0.2</v>
      </c>
      <c r="E459" s="411">
        <v>934</v>
      </c>
      <c r="F459" s="411">
        <v>0.2</v>
      </c>
      <c r="G459" s="411">
        <v>934</v>
      </c>
      <c r="H459" s="522"/>
      <c r="I459" s="522"/>
      <c r="J459" s="522"/>
      <c r="K459" s="411"/>
      <c r="L459" s="522"/>
      <c r="M459" s="411"/>
      <c r="N459" s="443"/>
      <c r="O459" s="443"/>
      <c r="P459" s="443"/>
      <c r="Q459" s="448"/>
      <c r="R459" s="443"/>
      <c r="S459" s="448"/>
      <c r="T459" s="443" t="s">
        <v>1695</v>
      </c>
      <c r="U459" s="443" t="s">
        <v>1828</v>
      </c>
      <c r="V459" s="372" t="s">
        <v>11</v>
      </c>
      <c r="W459" s="267">
        <v>1.7999999999999999E-2</v>
      </c>
      <c r="X459" s="170" t="s">
        <v>5</v>
      </c>
      <c r="Y459" s="421">
        <v>242.3003400000002</v>
      </c>
      <c r="Z459" s="418"/>
      <c r="AA459" s="418"/>
      <c r="AB459" s="418"/>
      <c r="AC459" s="421"/>
      <c r="AD459" s="418"/>
      <c r="AE459" s="421"/>
      <c r="AF459" s="418"/>
      <c r="AG459" s="418"/>
      <c r="AH459" s="418"/>
      <c r="AI459" s="421"/>
      <c r="AJ459" s="418"/>
      <c r="AK459" s="421"/>
      <c r="AL459" s="418"/>
      <c r="AM459" s="418"/>
      <c r="AN459" s="418"/>
      <c r="AO459" s="421"/>
      <c r="AP459" s="418"/>
      <c r="AQ459" s="421"/>
      <c r="AR459" s="418"/>
    </row>
    <row r="460" spans="1:86" ht="25.5" customHeight="1">
      <c r="A460" s="574"/>
      <c r="B460" s="506"/>
      <c r="C460" s="508"/>
      <c r="D460" s="412"/>
      <c r="E460" s="412"/>
      <c r="F460" s="412"/>
      <c r="G460" s="412"/>
      <c r="H460" s="523"/>
      <c r="I460" s="523"/>
      <c r="J460" s="523"/>
      <c r="K460" s="412"/>
      <c r="L460" s="523"/>
      <c r="M460" s="412"/>
      <c r="N460" s="444"/>
      <c r="O460" s="444"/>
      <c r="P460" s="444"/>
      <c r="Q460" s="483"/>
      <c r="R460" s="444"/>
      <c r="S460" s="483"/>
      <c r="T460" s="444"/>
      <c r="U460" s="444"/>
      <c r="V460" s="374"/>
      <c r="W460" s="267">
        <v>83</v>
      </c>
      <c r="X460" s="170" t="s">
        <v>8</v>
      </c>
      <c r="Y460" s="422"/>
      <c r="Z460" s="419"/>
      <c r="AA460" s="419"/>
      <c r="AB460" s="419"/>
      <c r="AC460" s="422"/>
      <c r="AD460" s="419"/>
      <c r="AE460" s="422"/>
      <c r="AF460" s="419"/>
      <c r="AG460" s="419"/>
      <c r="AH460" s="419"/>
      <c r="AI460" s="422"/>
      <c r="AJ460" s="419"/>
      <c r="AK460" s="422"/>
      <c r="AL460" s="419"/>
      <c r="AM460" s="419"/>
      <c r="AN460" s="419"/>
      <c r="AO460" s="422"/>
      <c r="AP460" s="419"/>
      <c r="AQ460" s="422"/>
      <c r="AR460" s="419"/>
    </row>
    <row r="461" spans="1:86" ht="14.25" customHeight="1">
      <c r="A461" s="593"/>
      <c r="B461" s="507"/>
      <c r="C461" s="488"/>
      <c r="D461" s="515"/>
      <c r="E461" s="515"/>
      <c r="F461" s="515"/>
      <c r="G461" s="515"/>
      <c r="H461" s="524"/>
      <c r="I461" s="524"/>
      <c r="J461" s="524"/>
      <c r="K461" s="515"/>
      <c r="L461" s="524"/>
      <c r="M461" s="515"/>
      <c r="N461" s="445"/>
      <c r="O461" s="445"/>
      <c r="P461" s="445"/>
      <c r="Q461" s="449"/>
      <c r="R461" s="445"/>
      <c r="S461" s="449"/>
      <c r="T461" s="445"/>
      <c r="U461" s="445"/>
      <c r="V461" s="113" t="s">
        <v>105</v>
      </c>
      <c r="W461" s="243">
        <f>W460</f>
        <v>83</v>
      </c>
      <c r="X461" s="112" t="s">
        <v>8</v>
      </c>
      <c r="Y461" s="423"/>
      <c r="Z461" s="420"/>
      <c r="AA461" s="420"/>
      <c r="AB461" s="420"/>
      <c r="AC461" s="423"/>
      <c r="AD461" s="420"/>
      <c r="AE461" s="423"/>
      <c r="AF461" s="420"/>
      <c r="AG461" s="420"/>
      <c r="AH461" s="420"/>
      <c r="AI461" s="423"/>
      <c r="AJ461" s="420"/>
      <c r="AK461" s="423"/>
      <c r="AL461" s="420"/>
      <c r="AM461" s="420"/>
      <c r="AN461" s="420"/>
      <c r="AO461" s="423"/>
      <c r="AP461" s="420"/>
      <c r="AQ461" s="423"/>
      <c r="AR461" s="420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</row>
    <row r="462" spans="1:86" ht="15" customHeight="1">
      <c r="A462" s="613">
        <v>89</v>
      </c>
      <c r="B462" s="749" t="s">
        <v>380</v>
      </c>
      <c r="C462" s="895" t="s">
        <v>381</v>
      </c>
      <c r="D462" s="896">
        <v>1.5</v>
      </c>
      <c r="E462" s="896"/>
      <c r="F462" s="896">
        <v>1.5</v>
      </c>
      <c r="G462" s="896"/>
      <c r="H462" s="446"/>
      <c r="I462" s="446"/>
      <c r="J462" s="446"/>
      <c r="K462" s="869"/>
      <c r="L462" s="446"/>
      <c r="M462" s="869"/>
      <c r="N462" s="416"/>
      <c r="O462" s="416"/>
      <c r="P462" s="416"/>
      <c r="Q462" s="476"/>
      <c r="R462" s="416"/>
      <c r="S462" s="476"/>
      <c r="T462" s="416"/>
      <c r="U462" s="416"/>
      <c r="V462" s="416"/>
      <c r="W462" s="476"/>
      <c r="X462" s="416"/>
      <c r="Y462" s="476"/>
      <c r="Z462" s="440" t="s">
        <v>1829</v>
      </c>
      <c r="AA462" s="440" t="s">
        <v>1830</v>
      </c>
      <c r="AB462" s="440" t="s">
        <v>41</v>
      </c>
      <c r="AC462" s="243">
        <v>1.1499999999999999</v>
      </c>
      <c r="AD462" s="112" t="s">
        <v>5</v>
      </c>
      <c r="AE462" s="387">
        <v>63324.131860000001</v>
      </c>
      <c r="AF462" s="387"/>
      <c r="AG462" s="387"/>
      <c r="AH462" s="387"/>
      <c r="AI462" s="387"/>
      <c r="AJ462" s="387"/>
      <c r="AK462" s="387"/>
      <c r="AL462" s="387"/>
      <c r="AM462" s="387"/>
      <c r="AN462" s="387"/>
      <c r="AO462" s="387"/>
      <c r="AP462" s="387"/>
      <c r="AQ462" s="387"/>
      <c r="AR462" s="387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</row>
    <row r="463" spans="1:86">
      <c r="A463" s="614"/>
      <c r="B463" s="913"/>
      <c r="C463" s="897"/>
      <c r="D463" s="898"/>
      <c r="E463" s="898"/>
      <c r="F463" s="898"/>
      <c r="G463" s="898"/>
      <c r="H463" s="746"/>
      <c r="I463" s="746"/>
      <c r="J463" s="746"/>
      <c r="K463" s="899"/>
      <c r="L463" s="746"/>
      <c r="M463" s="899"/>
      <c r="N463" s="475"/>
      <c r="O463" s="475"/>
      <c r="P463" s="475"/>
      <c r="Q463" s="477"/>
      <c r="R463" s="475"/>
      <c r="S463" s="477"/>
      <c r="T463" s="475"/>
      <c r="U463" s="475"/>
      <c r="V463" s="475"/>
      <c r="W463" s="477"/>
      <c r="X463" s="475"/>
      <c r="Y463" s="477"/>
      <c r="Z463" s="442"/>
      <c r="AA463" s="442"/>
      <c r="AB463" s="442"/>
      <c r="AC463" s="243">
        <v>4945</v>
      </c>
      <c r="AD463" s="112" t="s">
        <v>8</v>
      </c>
      <c r="AE463" s="388"/>
      <c r="AF463" s="388"/>
      <c r="AG463" s="388"/>
      <c r="AH463" s="388"/>
      <c r="AI463" s="388"/>
      <c r="AJ463" s="388"/>
      <c r="AK463" s="388"/>
      <c r="AL463" s="388"/>
      <c r="AM463" s="388"/>
      <c r="AN463" s="388"/>
      <c r="AO463" s="388"/>
      <c r="AP463" s="388"/>
      <c r="AQ463" s="388"/>
      <c r="AR463" s="388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</row>
    <row r="464" spans="1:86" ht="15" customHeight="1">
      <c r="A464" s="614"/>
      <c r="B464" s="913"/>
      <c r="C464" s="897"/>
      <c r="D464" s="898"/>
      <c r="E464" s="898"/>
      <c r="F464" s="898"/>
      <c r="G464" s="898"/>
      <c r="H464" s="746"/>
      <c r="I464" s="746"/>
      <c r="J464" s="746"/>
      <c r="K464" s="899"/>
      <c r="L464" s="746"/>
      <c r="M464" s="899"/>
      <c r="N464" s="475"/>
      <c r="O464" s="475"/>
      <c r="P464" s="475"/>
      <c r="Q464" s="477"/>
      <c r="R464" s="475"/>
      <c r="S464" s="477"/>
      <c r="T464" s="475"/>
      <c r="U464" s="475"/>
      <c r="V464" s="475"/>
      <c r="W464" s="477"/>
      <c r="X464" s="475"/>
      <c r="Y464" s="477"/>
      <c r="Z464" s="440" t="s">
        <v>1831</v>
      </c>
      <c r="AA464" s="440" t="s">
        <v>1832</v>
      </c>
      <c r="AB464" s="440" t="s">
        <v>41</v>
      </c>
      <c r="AC464" s="243">
        <v>0.27</v>
      </c>
      <c r="AD464" s="112" t="s">
        <v>5</v>
      </c>
      <c r="AE464" s="388"/>
      <c r="AF464" s="388"/>
      <c r="AG464" s="388"/>
      <c r="AH464" s="388"/>
      <c r="AI464" s="388"/>
      <c r="AJ464" s="388"/>
      <c r="AK464" s="388"/>
      <c r="AL464" s="388"/>
      <c r="AM464" s="388"/>
      <c r="AN464" s="388"/>
      <c r="AO464" s="388"/>
      <c r="AP464" s="388"/>
      <c r="AQ464" s="388"/>
      <c r="AR464" s="388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</row>
    <row r="465" spans="1:86">
      <c r="A465" s="614"/>
      <c r="B465" s="913"/>
      <c r="C465" s="897"/>
      <c r="D465" s="898"/>
      <c r="E465" s="898"/>
      <c r="F465" s="898"/>
      <c r="G465" s="898"/>
      <c r="H465" s="746"/>
      <c r="I465" s="746"/>
      <c r="J465" s="746"/>
      <c r="K465" s="899"/>
      <c r="L465" s="746"/>
      <c r="M465" s="899"/>
      <c r="N465" s="475"/>
      <c r="O465" s="475"/>
      <c r="P465" s="475"/>
      <c r="Q465" s="477"/>
      <c r="R465" s="475"/>
      <c r="S465" s="477"/>
      <c r="T465" s="475"/>
      <c r="U465" s="475"/>
      <c r="V465" s="475"/>
      <c r="W465" s="477"/>
      <c r="X465" s="475"/>
      <c r="Y465" s="477"/>
      <c r="Z465" s="442"/>
      <c r="AA465" s="442"/>
      <c r="AB465" s="442"/>
      <c r="AC465" s="243">
        <v>1080</v>
      </c>
      <c r="AD465" s="112" t="s">
        <v>8</v>
      </c>
      <c r="AE465" s="388"/>
      <c r="AF465" s="388"/>
      <c r="AG465" s="388"/>
      <c r="AH465" s="388"/>
      <c r="AI465" s="388"/>
      <c r="AJ465" s="388"/>
      <c r="AK465" s="388"/>
      <c r="AL465" s="388"/>
      <c r="AM465" s="388"/>
      <c r="AN465" s="388"/>
      <c r="AO465" s="388"/>
      <c r="AP465" s="388"/>
      <c r="AQ465" s="388"/>
      <c r="AR465" s="388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</row>
    <row r="466" spans="1:86" ht="15" customHeight="1">
      <c r="A466" s="614"/>
      <c r="B466" s="913"/>
      <c r="C466" s="897"/>
      <c r="D466" s="898"/>
      <c r="E466" s="898"/>
      <c r="F466" s="898"/>
      <c r="G466" s="898"/>
      <c r="H466" s="746"/>
      <c r="I466" s="746"/>
      <c r="J466" s="746"/>
      <c r="K466" s="899"/>
      <c r="L466" s="746"/>
      <c r="M466" s="899"/>
      <c r="N466" s="475"/>
      <c r="O466" s="475"/>
      <c r="P466" s="475"/>
      <c r="Q466" s="477"/>
      <c r="R466" s="475"/>
      <c r="S466" s="477"/>
      <c r="T466" s="475"/>
      <c r="U466" s="475"/>
      <c r="V466" s="475"/>
      <c r="W466" s="477"/>
      <c r="X466" s="475"/>
      <c r="Y466" s="477"/>
      <c r="Z466" s="440" t="s">
        <v>1833</v>
      </c>
      <c r="AA466" s="440" t="s">
        <v>1834</v>
      </c>
      <c r="AB466" s="440" t="s">
        <v>41</v>
      </c>
      <c r="AC466" s="243">
        <v>7.2999999999999995E-2</v>
      </c>
      <c r="AD466" s="112" t="s">
        <v>5</v>
      </c>
      <c r="AE466" s="388"/>
      <c r="AF466" s="388"/>
      <c r="AG466" s="388"/>
      <c r="AH466" s="388"/>
      <c r="AI466" s="388"/>
      <c r="AJ466" s="388"/>
      <c r="AK466" s="388"/>
      <c r="AL466" s="388"/>
      <c r="AM466" s="388"/>
      <c r="AN466" s="388"/>
      <c r="AO466" s="388"/>
      <c r="AP466" s="388"/>
      <c r="AQ466" s="388"/>
      <c r="AR466" s="388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</row>
    <row r="467" spans="1:86">
      <c r="A467" s="615"/>
      <c r="B467" s="750"/>
      <c r="C467" s="900"/>
      <c r="D467" s="901"/>
      <c r="E467" s="901"/>
      <c r="F467" s="901"/>
      <c r="G467" s="901"/>
      <c r="H467" s="447"/>
      <c r="I467" s="447"/>
      <c r="J467" s="447"/>
      <c r="K467" s="870"/>
      <c r="L467" s="447"/>
      <c r="M467" s="870"/>
      <c r="N467" s="417"/>
      <c r="O467" s="417"/>
      <c r="P467" s="417"/>
      <c r="Q467" s="478"/>
      <c r="R467" s="417"/>
      <c r="S467" s="478"/>
      <c r="T467" s="417"/>
      <c r="U467" s="417"/>
      <c r="V467" s="417"/>
      <c r="W467" s="478"/>
      <c r="X467" s="417"/>
      <c r="Y467" s="478"/>
      <c r="Z467" s="442"/>
      <c r="AA467" s="442"/>
      <c r="AB467" s="442"/>
      <c r="AC467" s="243">
        <v>292</v>
      </c>
      <c r="AD467" s="112" t="s">
        <v>8</v>
      </c>
      <c r="AE467" s="389"/>
      <c r="AF467" s="389"/>
      <c r="AG467" s="389"/>
      <c r="AH467" s="389"/>
      <c r="AI467" s="389"/>
      <c r="AJ467" s="389"/>
      <c r="AK467" s="389"/>
      <c r="AL467" s="389"/>
      <c r="AM467" s="389"/>
      <c r="AN467" s="389"/>
      <c r="AO467" s="389"/>
      <c r="AP467" s="389"/>
      <c r="AQ467" s="389"/>
      <c r="AR467" s="389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</row>
    <row r="468" spans="1:86" s="61" customFormat="1" ht="48" customHeight="1">
      <c r="A468" s="597">
        <v>90</v>
      </c>
      <c r="B468" s="387" t="s">
        <v>382</v>
      </c>
      <c r="C468" s="619" t="s">
        <v>383</v>
      </c>
      <c r="D468" s="387">
        <v>1.1000000000000001</v>
      </c>
      <c r="E468" s="387">
        <v>5586</v>
      </c>
      <c r="F468" s="387">
        <v>1.1000000000000001</v>
      </c>
      <c r="G468" s="387">
        <v>5586</v>
      </c>
      <c r="H468" s="387" t="s">
        <v>1835</v>
      </c>
      <c r="I468" s="387" t="s">
        <v>1794</v>
      </c>
      <c r="J468" s="622" t="s">
        <v>11</v>
      </c>
      <c r="K468" s="202">
        <v>0.9</v>
      </c>
      <c r="L468" s="192" t="s">
        <v>5</v>
      </c>
      <c r="M468" s="387">
        <v>6470.2</v>
      </c>
      <c r="N468" s="387"/>
      <c r="O468" s="387"/>
      <c r="P468" s="387"/>
      <c r="Q468" s="387"/>
      <c r="R468" s="387"/>
      <c r="S468" s="387"/>
      <c r="T468" s="387"/>
      <c r="U468" s="387"/>
      <c r="V468" s="387"/>
      <c r="W468" s="387"/>
      <c r="X468" s="387"/>
      <c r="Y468" s="387"/>
      <c r="Z468" s="387"/>
      <c r="AA468" s="387"/>
      <c r="AB468" s="387"/>
      <c r="AC468" s="387"/>
      <c r="AD468" s="387"/>
      <c r="AE468" s="387"/>
      <c r="AF468" s="387"/>
      <c r="AG468" s="387"/>
      <c r="AH468" s="387"/>
      <c r="AI468" s="387"/>
      <c r="AJ468" s="387"/>
      <c r="AK468" s="387"/>
      <c r="AL468" s="387"/>
      <c r="AM468" s="387"/>
      <c r="AN468" s="387"/>
      <c r="AO468" s="387"/>
      <c r="AP468" s="387"/>
      <c r="AQ468" s="387"/>
      <c r="AR468" s="387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  <c r="BD468" s="72"/>
      <c r="BE468" s="72"/>
      <c r="BF468" s="72"/>
      <c r="BG468" s="72"/>
      <c r="BH468" s="72"/>
      <c r="BI468" s="72"/>
      <c r="BJ468" s="72"/>
      <c r="BK468" s="72"/>
      <c r="BL468" s="72"/>
      <c r="BM468" s="72"/>
      <c r="BN468" s="72"/>
      <c r="BO468" s="72"/>
      <c r="BP468" s="72"/>
      <c r="BQ468" s="72"/>
      <c r="BR468" s="72"/>
      <c r="BS468" s="72"/>
      <c r="BT468" s="72"/>
      <c r="BU468" s="72"/>
      <c r="BV468" s="72"/>
      <c r="BW468" s="72"/>
      <c r="BX468" s="72"/>
      <c r="BY468" s="72"/>
      <c r="BZ468" s="72"/>
      <c r="CA468" s="72"/>
      <c r="CB468" s="72"/>
      <c r="CC468" s="72"/>
      <c r="CD468" s="72"/>
      <c r="CE468" s="72"/>
      <c r="CF468" s="72"/>
      <c r="CG468" s="72"/>
      <c r="CH468" s="72"/>
    </row>
    <row r="469" spans="1:86" s="61" customFormat="1" ht="48" customHeight="1">
      <c r="A469" s="598"/>
      <c r="B469" s="388"/>
      <c r="C469" s="620"/>
      <c r="D469" s="388"/>
      <c r="E469" s="388"/>
      <c r="F469" s="388"/>
      <c r="G469" s="388"/>
      <c r="H469" s="388"/>
      <c r="I469" s="388"/>
      <c r="J469" s="623"/>
      <c r="K469" s="202">
        <v>4600</v>
      </c>
      <c r="L469" s="192" t="s">
        <v>8</v>
      </c>
      <c r="M469" s="388"/>
      <c r="N469" s="388"/>
      <c r="O469" s="388"/>
      <c r="P469" s="388"/>
      <c r="Q469" s="388"/>
      <c r="R469" s="388"/>
      <c r="S469" s="388"/>
      <c r="T469" s="388"/>
      <c r="U469" s="388"/>
      <c r="V469" s="388"/>
      <c r="W469" s="388"/>
      <c r="X469" s="388"/>
      <c r="Y469" s="388"/>
      <c r="Z469" s="388"/>
      <c r="AA469" s="388"/>
      <c r="AB469" s="388"/>
      <c r="AC469" s="388"/>
      <c r="AD469" s="388"/>
      <c r="AE469" s="388"/>
      <c r="AF469" s="388"/>
      <c r="AG469" s="388"/>
      <c r="AH469" s="388"/>
      <c r="AI469" s="388"/>
      <c r="AJ469" s="388"/>
      <c r="AK469" s="388"/>
      <c r="AL469" s="388"/>
      <c r="AM469" s="388"/>
      <c r="AN469" s="388"/>
      <c r="AO469" s="388"/>
      <c r="AP469" s="388"/>
      <c r="AQ469" s="388"/>
      <c r="AR469" s="388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  <c r="BD469" s="72"/>
      <c r="BE469" s="72"/>
      <c r="BF469" s="72"/>
      <c r="BG469" s="72"/>
      <c r="BH469" s="72"/>
      <c r="BI469" s="72"/>
      <c r="BJ469" s="72"/>
      <c r="BK469" s="72"/>
      <c r="BL469" s="72"/>
      <c r="BM469" s="72"/>
      <c r="BN469" s="72"/>
      <c r="BO469" s="72"/>
      <c r="BP469" s="72"/>
      <c r="BQ469" s="72"/>
      <c r="BR469" s="72"/>
      <c r="BS469" s="72"/>
      <c r="BT469" s="72"/>
      <c r="BU469" s="72"/>
      <c r="BV469" s="72"/>
      <c r="BW469" s="72"/>
      <c r="BX469" s="72"/>
      <c r="BY469" s="72"/>
      <c r="BZ469" s="72"/>
      <c r="CA469" s="72"/>
      <c r="CB469" s="72"/>
      <c r="CC469" s="72"/>
      <c r="CD469" s="72"/>
      <c r="CE469" s="72"/>
      <c r="CF469" s="72"/>
      <c r="CG469" s="72"/>
      <c r="CH469" s="72"/>
    </row>
    <row r="470" spans="1:86">
      <c r="A470" s="599"/>
      <c r="B470" s="389"/>
      <c r="C470" s="621"/>
      <c r="D470" s="389"/>
      <c r="E470" s="389"/>
      <c r="F470" s="389"/>
      <c r="G470" s="389"/>
      <c r="H470" s="389"/>
      <c r="I470" s="389"/>
      <c r="J470" s="325" t="s">
        <v>105</v>
      </c>
      <c r="K470" s="202">
        <f>K469</f>
        <v>4600</v>
      </c>
      <c r="L470" s="192" t="s">
        <v>8</v>
      </c>
      <c r="M470" s="389"/>
      <c r="N470" s="389"/>
      <c r="O470" s="389"/>
      <c r="P470" s="389"/>
      <c r="Q470" s="389"/>
      <c r="R470" s="389"/>
      <c r="S470" s="389"/>
      <c r="T470" s="389"/>
      <c r="U470" s="389"/>
      <c r="V470" s="389"/>
      <c r="W470" s="389"/>
      <c r="X470" s="389"/>
      <c r="Y470" s="389"/>
      <c r="Z470" s="389"/>
      <c r="AA470" s="389"/>
      <c r="AB470" s="389"/>
      <c r="AC470" s="389"/>
      <c r="AD470" s="389"/>
      <c r="AE470" s="389"/>
      <c r="AF470" s="389"/>
      <c r="AG470" s="389"/>
      <c r="AH470" s="389"/>
      <c r="AI470" s="389"/>
      <c r="AJ470" s="389"/>
      <c r="AK470" s="389"/>
      <c r="AL470" s="389"/>
      <c r="AM470" s="389"/>
      <c r="AN470" s="389"/>
      <c r="AO470" s="389"/>
      <c r="AP470" s="389"/>
      <c r="AQ470" s="389"/>
      <c r="AR470" s="389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</row>
    <row r="471" spans="1:86" ht="18" customHeight="1">
      <c r="A471" s="468">
        <v>91</v>
      </c>
      <c r="B471" s="440" t="s">
        <v>386</v>
      </c>
      <c r="C471" s="498" t="s">
        <v>387</v>
      </c>
      <c r="D471" s="501">
        <v>1.1000000000000001</v>
      </c>
      <c r="E471" s="501">
        <v>4070</v>
      </c>
      <c r="F471" s="501">
        <v>1.1000000000000001</v>
      </c>
      <c r="G471" s="501">
        <v>4070</v>
      </c>
      <c r="H471" s="440"/>
      <c r="I471" s="440"/>
      <c r="J471" s="440"/>
      <c r="K471" s="501"/>
      <c r="L471" s="440"/>
      <c r="M471" s="501"/>
      <c r="N471" s="440" t="s">
        <v>1836</v>
      </c>
      <c r="O471" s="440" t="s">
        <v>1837</v>
      </c>
      <c r="P471" s="440" t="s">
        <v>11</v>
      </c>
      <c r="Q471" s="267">
        <v>0.67300000000000004</v>
      </c>
      <c r="R471" s="170" t="s">
        <v>5</v>
      </c>
      <c r="S471" s="421">
        <v>8699.6567886437406</v>
      </c>
      <c r="T471" s="418"/>
      <c r="U471" s="418"/>
      <c r="V471" s="418"/>
      <c r="W471" s="421"/>
      <c r="X471" s="418"/>
      <c r="Y471" s="421"/>
      <c r="Z471" s="418"/>
      <c r="AA471" s="418"/>
      <c r="AB471" s="418"/>
      <c r="AC471" s="421"/>
      <c r="AD471" s="418"/>
      <c r="AE471" s="421"/>
      <c r="AF471" s="418"/>
      <c r="AG471" s="418"/>
      <c r="AH471" s="418"/>
      <c r="AI471" s="421"/>
      <c r="AJ471" s="418"/>
      <c r="AK471" s="421"/>
      <c r="AL471" s="418"/>
      <c r="AM471" s="418"/>
      <c r="AN471" s="418"/>
      <c r="AO471" s="421"/>
      <c r="AP471" s="418"/>
      <c r="AQ471" s="421"/>
      <c r="AR471" s="418"/>
    </row>
    <row r="472" spans="1:86" ht="18" customHeight="1">
      <c r="A472" s="469"/>
      <c r="B472" s="441"/>
      <c r="C472" s="499"/>
      <c r="D472" s="502"/>
      <c r="E472" s="502"/>
      <c r="F472" s="502"/>
      <c r="G472" s="502"/>
      <c r="H472" s="441"/>
      <c r="I472" s="441"/>
      <c r="J472" s="441"/>
      <c r="K472" s="502"/>
      <c r="L472" s="441"/>
      <c r="M472" s="502"/>
      <c r="N472" s="441"/>
      <c r="O472" s="441"/>
      <c r="P472" s="441"/>
      <c r="Q472" s="268">
        <v>2490</v>
      </c>
      <c r="R472" s="224" t="s">
        <v>8</v>
      </c>
      <c r="S472" s="422"/>
      <c r="T472" s="419"/>
      <c r="U472" s="419"/>
      <c r="V472" s="419"/>
      <c r="W472" s="422"/>
      <c r="X472" s="419"/>
      <c r="Y472" s="422"/>
      <c r="Z472" s="419"/>
      <c r="AA472" s="419"/>
      <c r="AB472" s="419"/>
      <c r="AC472" s="422"/>
      <c r="AD472" s="419"/>
      <c r="AE472" s="422"/>
      <c r="AF472" s="419"/>
      <c r="AG472" s="419"/>
      <c r="AH472" s="419"/>
      <c r="AI472" s="422"/>
      <c r="AJ472" s="419"/>
      <c r="AK472" s="422"/>
      <c r="AL472" s="419"/>
      <c r="AM472" s="419"/>
      <c r="AN472" s="419"/>
      <c r="AO472" s="422"/>
      <c r="AP472" s="419"/>
      <c r="AQ472" s="422"/>
      <c r="AR472" s="419"/>
    </row>
    <row r="473" spans="1:86">
      <c r="A473" s="470"/>
      <c r="B473" s="442"/>
      <c r="C473" s="500"/>
      <c r="D473" s="503"/>
      <c r="E473" s="503"/>
      <c r="F473" s="503"/>
      <c r="G473" s="503"/>
      <c r="H473" s="442"/>
      <c r="I473" s="442"/>
      <c r="J473" s="442"/>
      <c r="K473" s="503"/>
      <c r="L473" s="442"/>
      <c r="M473" s="503"/>
      <c r="N473" s="442"/>
      <c r="O473" s="442"/>
      <c r="P473" s="113" t="s">
        <v>105</v>
      </c>
      <c r="Q473" s="243">
        <f>Q472</f>
        <v>2490</v>
      </c>
      <c r="R473" s="112" t="s">
        <v>8</v>
      </c>
      <c r="S473" s="423"/>
      <c r="T473" s="420"/>
      <c r="U473" s="420"/>
      <c r="V473" s="420"/>
      <c r="W473" s="423"/>
      <c r="X473" s="420"/>
      <c r="Y473" s="423"/>
      <c r="Z473" s="420"/>
      <c r="AA473" s="420"/>
      <c r="AB473" s="420"/>
      <c r="AC473" s="423"/>
      <c r="AD473" s="420"/>
      <c r="AE473" s="423"/>
      <c r="AF473" s="420"/>
      <c r="AG473" s="420"/>
      <c r="AH473" s="420"/>
      <c r="AI473" s="423"/>
      <c r="AJ473" s="420"/>
      <c r="AK473" s="423"/>
      <c r="AL473" s="420"/>
      <c r="AM473" s="420"/>
      <c r="AN473" s="420"/>
      <c r="AO473" s="423"/>
      <c r="AP473" s="420"/>
      <c r="AQ473" s="423"/>
      <c r="AR473" s="420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</row>
    <row r="474" spans="1:86" ht="18" customHeight="1">
      <c r="A474" s="468">
        <v>92</v>
      </c>
      <c r="B474" s="440" t="s">
        <v>388</v>
      </c>
      <c r="C474" s="498" t="s">
        <v>389</v>
      </c>
      <c r="D474" s="501">
        <v>0.7</v>
      </c>
      <c r="E474" s="501">
        <v>2100</v>
      </c>
      <c r="F474" s="501">
        <v>0.7</v>
      </c>
      <c r="G474" s="501">
        <v>2100</v>
      </c>
      <c r="H474" s="440"/>
      <c r="I474" s="440"/>
      <c r="J474" s="440"/>
      <c r="K474" s="501"/>
      <c r="L474" s="440"/>
      <c r="M474" s="501"/>
      <c r="N474" s="440" t="s">
        <v>1838</v>
      </c>
      <c r="O474" s="440" t="s">
        <v>1740</v>
      </c>
      <c r="P474" s="440" t="s">
        <v>11</v>
      </c>
      <c r="Q474" s="267">
        <v>0.7</v>
      </c>
      <c r="R474" s="170" t="s">
        <v>5</v>
      </c>
      <c r="S474" s="421">
        <v>9048.6771947260313</v>
      </c>
      <c r="T474" s="418"/>
      <c r="U474" s="418"/>
      <c r="V474" s="418"/>
      <c r="W474" s="421"/>
      <c r="X474" s="418"/>
      <c r="Y474" s="421"/>
      <c r="Z474" s="418"/>
      <c r="AA474" s="418"/>
      <c r="AB474" s="418"/>
      <c r="AC474" s="421"/>
      <c r="AD474" s="418"/>
      <c r="AE474" s="421"/>
      <c r="AF474" s="418"/>
      <c r="AG474" s="418"/>
      <c r="AH474" s="418"/>
      <c r="AI474" s="421"/>
      <c r="AJ474" s="418"/>
      <c r="AK474" s="421"/>
      <c r="AL474" s="418"/>
      <c r="AM474" s="418"/>
      <c r="AN474" s="418"/>
      <c r="AO474" s="421"/>
      <c r="AP474" s="418"/>
      <c r="AQ474" s="421"/>
      <c r="AR474" s="418"/>
    </row>
    <row r="475" spans="1:86" ht="18" customHeight="1">
      <c r="A475" s="469"/>
      <c r="B475" s="441"/>
      <c r="C475" s="499"/>
      <c r="D475" s="502"/>
      <c r="E475" s="502"/>
      <c r="F475" s="502"/>
      <c r="G475" s="502"/>
      <c r="H475" s="441"/>
      <c r="I475" s="441"/>
      <c r="J475" s="441"/>
      <c r="K475" s="502"/>
      <c r="L475" s="441"/>
      <c r="M475" s="502"/>
      <c r="N475" s="441"/>
      <c r="O475" s="441"/>
      <c r="P475" s="441"/>
      <c r="Q475" s="268">
        <v>2100</v>
      </c>
      <c r="R475" s="224" t="s">
        <v>8</v>
      </c>
      <c r="S475" s="422"/>
      <c r="T475" s="419"/>
      <c r="U475" s="419"/>
      <c r="V475" s="419"/>
      <c r="W475" s="422"/>
      <c r="X475" s="419"/>
      <c r="Y475" s="422"/>
      <c r="Z475" s="419"/>
      <c r="AA475" s="419"/>
      <c r="AB475" s="419"/>
      <c r="AC475" s="422"/>
      <c r="AD475" s="419"/>
      <c r="AE475" s="422"/>
      <c r="AF475" s="419"/>
      <c r="AG475" s="419"/>
      <c r="AH475" s="419"/>
      <c r="AI475" s="422"/>
      <c r="AJ475" s="419"/>
      <c r="AK475" s="422"/>
      <c r="AL475" s="419"/>
      <c r="AM475" s="419"/>
      <c r="AN475" s="419"/>
      <c r="AO475" s="422"/>
      <c r="AP475" s="419"/>
      <c r="AQ475" s="422"/>
      <c r="AR475" s="419"/>
    </row>
    <row r="476" spans="1:86">
      <c r="A476" s="470"/>
      <c r="B476" s="442"/>
      <c r="C476" s="500"/>
      <c r="D476" s="503"/>
      <c r="E476" s="503"/>
      <c r="F476" s="503"/>
      <c r="G476" s="503"/>
      <c r="H476" s="442"/>
      <c r="I476" s="442"/>
      <c r="J476" s="442"/>
      <c r="K476" s="503"/>
      <c r="L476" s="442"/>
      <c r="M476" s="503"/>
      <c r="N476" s="442"/>
      <c r="O476" s="442"/>
      <c r="P476" s="113" t="s">
        <v>105</v>
      </c>
      <c r="Q476" s="243">
        <f>Q475</f>
        <v>2100</v>
      </c>
      <c r="R476" s="112" t="s">
        <v>8</v>
      </c>
      <c r="S476" s="423"/>
      <c r="T476" s="420"/>
      <c r="U476" s="420"/>
      <c r="V476" s="420"/>
      <c r="W476" s="423"/>
      <c r="X476" s="420"/>
      <c r="Y476" s="423"/>
      <c r="Z476" s="420"/>
      <c r="AA476" s="420"/>
      <c r="AB476" s="420"/>
      <c r="AC476" s="423"/>
      <c r="AD476" s="420"/>
      <c r="AE476" s="423"/>
      <c r="AF476" s="420"/>
      <c r="AG476" s="420"/>
      <c r="AH476" s="420"/>
      <c r="AI476" s="423"/>
      <c r="AJ476" s="420"/>
      <c r="AK476" s="423"/>
      <c r="AL476" s="420"/>
      <c r="AM476" s="420"/>
      <c r="AN476" s="420"/>
      <c r="AO476" s="423"/>
      <c r="AP476" s="420"/>
      <c r="AQ476" s="423"/>
      <c r="AR476" s="420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</row>
    <row r="477" spans="1:86" s="61" customFormat="1" ht="48" customHeight="1">
      <c r="A477" s="597">
        <v>93</v>
      </c>
      <c r="B477" s="387" t="s">
        <v>392</v>
      </c>
      <c r="C477" s="619" t="s">
        <v>393</v>
      </c>
      <c r="D477" s="387">
        <v>0.5</v>
      </c>
      <c r="E477" s="387">
        <v>2823</v>
      </c>
      <c r="F477" s="387">
        <v>0.5</v>
      </c>
      <c r="G477" s="387">
        <v>2823</v>
      </c>
      <c r="H477" s="387" t="s">
        <v>1839</v>
      </c>
      <c r="I477" s="387" t="s">
        <v>1840</v>
      </c>
      <c r="J477" s="440" t="s">
        <v>11</v>
      </c>
      <c r="K477" s="320">
        <v>0.48499999999999999</v>
      </c>
      <c r="L477" s="321" t="s">
        <v>5</v>
      </c>
      <c r="M477" s="387">
        <v>3267.355</v>
      </c>
      <c r="N477" s="387"/>
      <c r="O477" s="387"/>
      <c r="P477" s="387"/>
      <c r="Q477" s="387"/>
      <c r="R477" s="387"/>
      <c r="S477" s="387"/>
      <c r="T477" s="387"/>
      <c r="U477" s="387"/>
      <c r="V477" s="387"/>
      <c r="W477" s="387"/>
      <c r="X477" s="387"/>
      <c r="Y477" s="387"/>
      <c r="Z477" s="387"/>
      <c r="AA477" s="387"/>
      <c r="AB477" s="387"/>
      <c r="AC477" s="387"/>
      <c r="AD477" s="387"/>
      <c r="AE477" s="387"/>
      <c r="AF477" s="387"/>
      <c r="AG477" s="387"/>
      <c r="AH477" s="387"/>
      <c r="AI477" s="387"/>
      <c r="AJ477" s="387"/>
      <c r="AK477" s="387"/>
      <c r="AL477" s="387"/>
      <c r="AM477" s="387"/>
      <c r="AN477" s="387"/>
      <c r="AO477" s="387"/>
      <c r="AP477" s="387"/>
      <c r="AQ477" s="387"/>
      <c r="AR477" s="387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72"/>
      <c r="BK477" s="72"/>
      <c r="BL477" s="72"/>
      <c r="BM477" s="72"/>
      <c r="BN477" s="72"/>
      <c r="BO477" s="72"/>
      <c r="BP477" s="72"/>
      <c r="BQ477" s="72"/>
      <c r="BR477" s="72"/>
      <c r="BS477" s="72"/>
      <c r="BT477" s="72"/>
      <c r="BU477" s="72"/>
      <c r="BV477" s="72"/>
      <c r="BW477" s="72"/>
      <c r="BX477" s="72"/>
      <c r="BY477" s="72"/>
      <c r="BZ477" s="72"/>
      <c r="CA477" s="72"/>
      <c r="CB477" s="72"/>
      <c r="CC477" s="72"/>
      <c r="CD477" s="72"/>
      <c r="CE477" s="72"/>
      <c r="CF477" s="72"/>
      <c r="CG477" s="72"/>
      <c r="CH477" s="72"/>
    </row>
    <row r="478" spans="1:86" s="61" customFormat="1" ht="48" customHeight="1">
      <c r="A478" s="598"/>
      <c r="B478" s="388"/>
      <c r="C478" s="620"/>
      <c r="D478" s="388"/>
      <c r="E478" s="388"/>
      <c r="F478" s="388"/>
      <c r="G478" s="388"/>
      <c r="H478" s="388"/>
      <c r="I478" s="388"/>
      <c r="J478" s="442"/>
      <c r="K478" s="320">
        <v>2823</v>
      </c>
      <c r="L478" s="321" t="s">
        <v>8</v>
      </c>
      <c r="M478" s="388"/>
      <c r="N478" s="388"/>
      <c r="O478" s="388"/>
      <c r="P478" s="388"/>
      <c r="Q478" s="388"/>
      <c r="R478" s="388"/>
      <c r="S478" s="388"/>
      <c r="T478" s="388"/>
      <c r="U478" s="388"/>
      <c r="V478" s="388"/>
      <c r="W478" s="388"/>
      <c r="X478" s="388"/>
      <c r="Y478" s="388"/>
      <c r="Z478" s="388"/>
      <c r="AA478" s="388"/>
      <c r="AB478" s="388"/>
      <c r="AC478" s="388"/>
      <c r="AD478" s="388"/>
      <c r="AE478" s="388"/>
      <c r="AF478" s="388"/>
      <c r="AG478" s="388"/>
      <c r="AH478" s="388"/>
      <c r="AI478" s="388"/>
      <c r="AJ478" s="388"/>
      <c r="AK478" s="388"/>
      <c r="AL478" s="388"/>
      <c r="AM478" s="388"/>
      <c r="AN478" s="388"/>
      <c r="AO478" s="388"/>
      <c r="AP478" s="388"/>
      <c r="AQ478" s="388"/>
      <c r="AR478" s="388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72"/>
      <c r="BK478" s="72"/>
      <c r="BL478" s="72"/>
      <c r="BM478" s="72"/>
      <c r="BN478" s="72"/>
      <c r="BO478" s="72"/>
      <c r="BP478" s="72"/>
      <c r="BQ478" s="72"/>
      <c r="BR478" s="72"/>
      <c r="BS478" s="72"/>
      <c r="BT478" s="72"/>
      <c r="BU478" s="72"/>
      <c r="BV478" s="72"/>
      <c r="BW478" s="72"/>
      <c r="BX478" s="72"/>
      <c r="BY478" s="72"/>
      <c r="BZ478" s="72"/>
      <c r="CA478" s="72"/>
      <c r="CB478" s="72"/>
      <c r="CC478" s="72"/>
      <c r="CD478" s="72"/>
      <c r="CE478" s="72"/>
      <c r="CF478" s="72"/>
      <c r="CG478" s="72"/>
      <c r="CH478" s="72"/>
    </row>
    <row r="479" spans="1:86">
      <c r="A479" s="599"/>
      <c r="B479" s="389"/>
      <c r="C479" s="621"/>
      <c r="D479" s="389"/>
      <c r="E479" s="389"/>
      <c r="F479" s="389"/>
      <c r="G479" s="389"/>
      <c r="H479" s="389"/>
      <c r="I479" s="389"/>
      <c r="J479" s="232" t="s">
        <v>105</v>
      </c>
      <c r="K479" s="320">
        <f>K478</f>
        <v>2823</v>
      </c>
      <c r="L479" s="321" t="s">
        <v>8</v>
      </c>
      <c r="M479" s="389"/>
      <c r="N479" s="389"/>
      <c r="O479" s="389"/>
      <c r="P479" s="389"/>
      <c r="Q479" s="389"/>
      <c r="R479" s="389"/>
      <c r="S479" s="389"/>
      <c r="T479" s="389"/>
      <c r="U479" s="389"/>
      <c r="V479" s="389"/>
      <c r="W479" s="389"/>
      <c r="X479" s="389"/>
      <c r="Y479" s="389"/>
      <c r="Z479" s="389"/>
      <c r="AA479" s="389"/>
      <c r="AB479" s="389"/>
      <c r="AC479" s="389"/>
      <c r="AD479" s="389"/>
      <c r="AE479" s="389"/>
      <c r="AF479" s="389"/>
      <c r="AG479" s="389"/>
      <c r="AH479" s="389"/>
      <c r="AI479" s="389"/>
      <c r="AJ479" s="389"/>
      <c r="AK479" s="389"/>
      <c r="AL479" s="389"/>
      <c r="AM479" s="389"/>
      <c r="AN479" s="389"/>
      <c r="AO479" s="389"/>
      <c r="AP479" s="389"/>
      <c r="AQ479" s="389"/>
      <c r="AR479" s="389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</row>
    <row r="480" spans="1:86" ht="25.5" customHeight="1">
      <c r="A480" s="573">
        <v>94</v>
      </c>
      <c r="B480" s="505" t="s">
        <v>394</v>
      </c>
      <c r="C480" s="487" t="s">
        <v>395</v>
      </c>
      <c r="D480" s="411">
        <v>1</v>
      </c>
      <c r="E480" s="411">
        <v>3430</v>
      </c>
      <c r="F480" s="411">
        <v>1</v>
      </c>
      <c r="G480" s="411">
        <v>3430</v>
      </c>
      <c r="H480" s="522"/>
      <c r="I480" s="522"/>
      <c r="J480" s="522"/>
      <c r="K480" s="411"/>
      <c r="L480" s="522"/>
      <c r="M480" s="411"/>
      <c r="N480" s="443"/>
      <c r="O480" s="443"/>
      <c r="P480" s="443"/>
      <c r="Q480" s="448"/>
      <c r="R480" s="443"/>
      <c r="S480" s="448"/>
      <c r="T480" s="443" t="s">
        <v>1841</v>
      </c>
      <c r="U480" s="443" t="s">
        <v>1842</v>
      </c>
      <c r="V480" s="372" t="s">
        <v>11</v>
      </c>
      <c r="W480" s="267">
        <v>0.38</v>
      </c>
      <c r="X480" s="170" t="s">
        <v>5</v>
      </c>
      <c r="Y480" s="421">
        <v>5115.2294000000002</v>
      </c>
      <c r="Z480" s="418"/>
      <c r="AA480" s="418"/>
      <c r="AB480" s="418"/>
      <c r="AC480" s="421"/>
      <c r="AD480" s="418"/>
      <c r="AE480" s="421"/>
      <c r="AF480" s="418"/>
      <c r="AG480" s="418"/>
      <c r="AH480" s="418"/>
      <c r="AI480" s="421"/>
      <c r="AJ480" s="418"/>
      <c r="AK480" s="421"/>
      <c r="AL480" s="418"/>
      <c r="AM480" s="418"/>
      <c r="AN480" s="418"/>
      <c r="AO480" s="421"/>
      <c r="AP480" s="418"/>
      <c r="AQ480" s="421"/>
      <c r="AR480" s="418"/>
    </row>
    <row r="481" spans="1:86" ht="25.5" customHeight="1">
      <c r="A481" s="574"/>
      <c r="B481" s="506"/>
      <c r="C481" s="508"/>
      <c r="D481" s="412"/>
      <c r="E481" s="412"/>
      <c r="F481" s="412"/>
      <c r="G481" s="412"/>
      <c r="H481" s="523"/>
      <c r="I481" s="523"/>
      <c r="J481" s="523"/>
      <c r="K481" s="412"/>
      <c r="L481" s="523"/>
      <c r="M481" s="412"/>
      <c r="N481" s="444"/>
      <c r="O481" s="444"/>
      <c r="P481" s="444"/>
      <c r="Q481" s="483"/>
      <c r="R481" s="444"/>
      <c r="S481" s="483"/>
      <c r="T481" s="444"/>
      <c r="U481" s="444"/>
      <c r="V481" s="374"/>
      <c r="W481" s="267">
        <v>1330</v>
      </c>
      <c r="X481" s="170" t="s">
        <v>8</v>
      </c>
      <c r="Y481" s="422"/>
      <c r="Z481" s="419"/>
      <c r="AA481" s="419"/>
      <c r="AB481" s="419"/>
      <c r="AC481" s="422"/>
      <c r="AD481" s="419"/>
      <c r="AE481" s="422"/>
      <c r="AF481" s="419"/>
      <c r="AG481" s="419"/>
      <c r="AH481" s="419"/>
      <c r="AI481" s="422"/>
      <c r="AJ481" s="419"/>
      <c r="AK481" s="422"/>
      <c r="AL481" s="419"/>
      <c r="AM481" s="419"/>
      <c r="AN481" s="419"/>
      <c r="AO481" s="422"/>
      <c r="AP481" s="419"/>
      <c r="AQ481" s="422"/>
      <c r="AR481" s="419"/>
    </row>
    <row r="482" spans="1:86" ht="14.25" customHeight="1">
      <c r="A482" s="593"/>
      <c r="B482" s="507"/>
      <c r="C482" s="488"/>
      <c r="D482" s="515"/>
      <c r="E482" s="515"/>
      <c r="F482" s="515"/>
      <c r="G482" s="515"/>
      <c r="H482" s="524"/>
      <c r="I482" s="524"/>
      <c r="J482" s="524"/>
      <c r="K482" s="515"/>
      <c r="L482" s="524"/>
      <c r="M482" s="515"/>
      <c r="N482" s="445"/>
      <c r="O482" s="445"/>
      <c r="P482" s="445"/>
      <c r="Q482" s="449"/>
      <c r="R482" s="445"/>
      <c r="S482" s="449"/>
      <c r="T482" s="445"/>
      <c r="U482" s="445"/>
      <c r="V482" s="113" t="s">
        <v>105</v>
      </c>
      <c r="W482" s="243">
        <f>W481</f>
        <v>1330</v>
      </c>
      <c r="X482" s="112" t="s">
        <v>8</v>
      </c>
      <c r="Y482" s="423"/>
      <c r="Z482" s="420"/>
      <c r="AA482" s="420"/>
      <c r="AB482" s="420"/>
      <c r="AC482" s="423"/>
      <c r="AD482" s="420"/>
      <c r="AE482" s="423"/>
      <c r="AF482" s="420"/>
      <c r="AG482" s="420"/>
      <c r="AH482" s="420"/>
      <c r="AI482" s="423"/>
      <c r="AJ482" s="420"/>
      <c r="AK482" s="423"/>
      <c r="AL482" s="420"/>
      <c r="AM482" s="420"/>
      <c r="AN482" s="420"/>
      <c r="AO482" s="423"/>
      <c r="AP482" s="420"/>
      <c r="AQ482" s="423"/>
      <c r="AR482" s="420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</row>
    <row r="483" spans="1:86" ht="15" customHeight="1">
      <c r="A483" s="519">
        <v>95</v>
      </c>
      <c r="B483" s="440" t="s">
        <v>396</v>
      </c>
      <c r="C483" s="498" t="s">
        <v>397</v>
      </c>
      <c r="D483" s="501">
        <v>0.5</v>
      </c>
      <c r="E483" s="501">
        <v>4500</v>
      </c>
      <c r="F483" s="501">
        <v>0.5</v>
      </c>
      <c r="G483" s="501">
        <v>4500</v>
      </c>
      <c r="H483" s="440"/>
      <c r="I483" s="440"/>
      <c r="J483" s="440"/>
      <c r="K483" s="501"/>
      <c r="L483" s="440"/>
      <c r="M483" s="501"/>
      <c r="N483" s="372"/>
      <c r="O483" s="372"/>
      <c r="P483" s="372"/>
      <c r="Q483" s="516"/>
      <c r="R483" s="372"/>
      <c r="S483" s="516"/>
      <c r="T483" s="372" t="s">
        <v>1843</v>
      </c>
      <c r="U483" s="372" t="s">
        <v>1844</v>
      </c>
      <c r="V483" s="372" t="s">
        <v>11</v>
      </c>
      <c r="W483" s="267">
        <v>0.45</v>
      </c>
      <c r="X483" s="170" t="s">
        <v>5</v>
      </c>
      <c r="Y483" s="421">
        <v>6057.5084999999999</v>
      </c>
      <c r="Z483" s="418"/>
      <c r="AA483" s="418"/>
      <c r="AB483" s="418"/>
      <c r="AC483" s="421"/>
      <c r="AD483" s="418"/>
      <c r="AE483" s="421"/>
      <c r="AF483" s="418"/>
      <c r="AG483" s="418"/>
      <c r="AH483" s="418"/>
      <c r="AI483" s="421"/>
      <c r="AJ483" s="418"/>
      <c r="AK483" s="421"/>
      <c r="AL483" s="418"/>
      <c r="AM483" s="418"/>
      <c r="AN483" s="418"/>
      <c r="AO483" s="421"/>
      <c r="AP483" s="418"/>
      <c r="AQ483" s="421"/>
      <c r="AR483" s="418"/>
    </row>
    <row r="484" spans="1:86">
      <c r="A484" s="520"/>
      <c r="B484" s="441"/>
      <c r="C484" s="499"/>
      <c r="D484" s="502"/>
      <c r="E484" s="502"/>
      <c r="F484" s="502"/>
      <c r="G484" s="502"/>
      <c r="H484" s="441"/>
      <c r="I484" s="441"/>
      <c r="J484" s="441"/>
      <c r="K484" s="502"/>
      <c r="L484" s="441"/>
      <c r="M484" s="502"/>
      <c r="N484" s="373"/>
      <c r="O484" s="373"/>
      <c r="P484" s="373"/>
      <c r="Q484" s="517"/>
      <c r="R484" s="373"/>
      <c r="S484" s="517"/>
      <c r="T484" s="373"/>
      <c r="U484" s="373"/>
      <c r="V484" s="374"/>
      <c r="W484" s="268">
        <v>4500</v>
      </c>
      <c r="X484" s="224" t="s">
        <v>8</v>
      </c>
      <c r="Y484" s="422"/>
      <c r="Z484" s="419"/>
      <c r="AA484" s="419"/>
      <c r="AB484" s="419"/>
      <c r="AC484" s="422"/>
      <c r="AD484" s="419"/>
      <c r="AE484" s="422"/>
      <c r="AF484" s="419"/>
      <c r="AG484" s="419"/>
      <c r="AH484" s="419"/>
      <c r="AI484" s="422"/>
      <c r="AJ484" s="419"/>
      <c r="AK484" s="422"/>
      <c r="AL484" s="419"/>
      <c r="AM484" s="419"/>
      <c r="AN484" s="419"/>
      <c r="AO484" s="422"/>
      <c r="AP484" s="419"/>
      <c r="AQ484" s="422"/>
      <c r="AR484" s="419"/>
    </row>
    <row r="485" spans="1:86">
      <c r="A485" s="520"/>
      <c r="B485" s="441"/>
      <c r="C485" s="499"/>
      <c r="D485" s="502"/>
      <c r="E485" s="502"/>
      <c r="F485" s="502"/>
      <c r="G485" s="502"/>
      <c r="H485" s="441"/>
      <c r="I485" s="441"/>
      <c r="J485" s="441"/>
      <c r="K485" s="502"/>
      <c r="L485" s="441"/>
      <c r="M485" s="502"/>
      <c r="N485" s="373"/>
      <c r="O485" s="373"/>
      <c r="P485" s="373"/>
      <c r="Q485" s="517"/>
      <c r="R485" s="373"/>
      <c r="S485" s="517"/>
      <c r="T485" s="373"/>
      <c r="U485" s="373"/>
      <c r="V485" s="372" t="s">
        <v>12</v>
      </c>
      <c r="W485" s="268">
        <v>115.6</v>
      </c>
      <c r="X485" s="224" t="s">
        <v>8</v>
      </c>
      <c r="Y485" s="422"/>
      <c r="Z485" s="419"/>
      <c r="AA485" s="419"/>
      <c r="AB485" s="419"/>
      <c r="AC485" s="422"/>
      <c r="AD485" s="419"/>
      <c r="AE485" s="422"/>
      <c r="AF485" s="419"/>
      <c r="AG485" s="419"/>
      <c r="AH485" s="419"/>
      <c r="AI485" s="422"/>
      <c r="AJ485" s="419"/>
      <c r="AK485" s="422"/>
      <c r="AL485" s="419"/>
      <c r="AM485" s="419"/>
      <c r="AN485" s="419"/>
      <c r="AO485" s="422"/>
      <c r="AP485" s="419"/>
      <c r="AQ485" s="422"/>
      <c r="AR485" s="419"/>
    </row>
    <row r="486" spans="1:86">
      <c r="A486" s="520"/>
      <c r="B486" s="441"/>
      <c r="C486" s="499"/>
      <c r="D486" s="502"/>
      <c r="E486" s="502"/>
      <c r="F486" s="502"/>
      <c r="G486" s="502"/>
      <c r="H486" s="441"/>
      <c r="I486" s="441"/>
      <c r="J486" s="441"/>
      <c r="K486" s="502"/>
      <c r="L486" s="441"/>
      <c r="M486" s="502"/>
      <c r="N486" s="373"/>
      <c r="O486" s="373"/>
      <c r="P486" s="373"/>
      <c r="Q486" s="517"/>
      <c r="R486" s="373"/>
      <c r="S486" s="517"/>
      <c r="T486" s="373"/>
      <c r="U486" s="373"/>
      <c r="V486" s="374"/>
      <c r="W486" s="268">
        <v>0.45</v>
      </c>
      <c r="X486" s="170" t="s">
        <v>5</v>
      </c>
      <c r="Y486" s="422"/>
      <c r="Z486" s="419"/>
      <c r="AA486" s="419"/>
      <c r="AB486" s="419"/>
      <c r="AC486" s="422"/>
      <c r="AD486" s="419"/>
      <c r="AE486" s="422"/>
      <c r="AF486" s="419"/>
      <c r="AG486" s="419"/>
      <c r="AH486" s="419"/>
      <c r="AI486" s="422"/>
      <c r="AJ486" s="419"/>
      <c r="AK486" s="422"/>
      <c r="AL486" s="419"/>
      <c r="AM486" s="419"/>
      <c r="AN486" s="419"/>
      <c r="AO486" s="422"/>
      <c r="AP486" s="419"/>
      <c r="AQ486" s="422"/>
      <c r="AR486" s="419"/>
    </row>
    <row r="487" spans="1:86" ht="18.75" customHeight="1">
      <c r="A487" s="521"/>
      <c r="B487" s="442"/>
      <c r="C487" s="500"/>
      <c r="D487" s="503"/>
      <c r="E487" s="503"/>
      <c r="F487" s="503"/>
      <c r="G487" s="503"/>
      <c r="H487" s="442"/>
      <c r="I487" s="442"/>
      <c r="J487" s="442"/>
      <c r="K487" s="503"/>
      <c r="L487" s="442"/>
      <c r="M487" s="503"/>
      <c r="N487" s="374"/>
      <c r="O487" s="374"/>
      <c r="P487" s="374"/>
      <c r="Q487" s="518"/>
      <c r="R487" s="374"/>
      <c r="S487" s="518"/>
      <c r="T487" s="374"/>
      <c r="U487" s="374"/>
      <c r="V487" s="113" t="s">
        <v>105</v>
      </c>
      <c r="W487" s="243">
        <f>W485</f>
        <v>115.6</v>
      </c>
      <c r="X487" s="112" t="s">
        <v>8</v>
      </c>
      <c r="Y487" s="423"/>
      <c r="Z487" s="420"/>
      <c r="AA487" s="420"/>
      <c r="AB487" s="420"/>
      <c r="AC487" s="423"/>
      <c r="AD487" s="420"/>
      <c r="AE487" s="423"/>
      <c r="AF487" s="420"/>
      <c r="AG487" s="420"/>
      <c r="AH487" s="420"/>
      <c r="AI487" s="423"/>
      <c r="AJ487" s="420"/>
      <c r="AK487" s="423"/>
      <c r="AL487" s="420"/>
      <c r="AM487" s="420"/>
      <c r="AN487" s="420"/>
      <c r="AO487" s="423"/>
      <c r="AP487" s="420"/>
      <c r="AQ487" s="423"/>
      <c r="AR487" s="420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</row>
    <row r="488" spans="1:86" ht="18" customHeight="1">
      <c r="A488" s="468">
        <v>96</v>
      </c>
      <c r="B488" s="440" t="s">
        <v>398</v>
      </c>
      <c r="C488" s="498" t="s">
        <v>399</v>
      </c>
      <c r="D488" s="501">
        <v>1.2</v>
      </c>
      <c r="E488" s="501">
        <v>6000</v>
      </c>
      <c r="F488" s="501">
        <v>1.2</v>
      </c>
      <c r="G488" s="501">
        <v>6000</v>
      </c>
      <c r="H488" s="440"/>
      <c r="I488" s="440"/>
      <c r="J488" s="440"/>
      <c r="K488" s="501"/>
      <c r="L488" s="440"/>
      <c r="M488" s="501"/>
      <c r="N488" s="440" t="s">
        <v>1845</v>
      </c>
      <c r="O488" s="440" t="s">
        <v>1698</v>
      </c>
      <c r="P488" s="440" t="s">
        <v>11</v>
      </c>
      <c r="Q488" s="267">
        <v>0.3</v>
      </c>
      <c r="R488" s="170" t="s">
        <v>5</v>
      </c>
      <c r="S488" s="421">
        <v>3878.0045120254413</v>
      </c>
      <c r="T488" s="418"/>
      <c r="U488" s="418"/>
      <c r="V488" s="418"/>
      <c r="W488" s="421"/>
      <c r="X488" s="418"/>
      <c r="Y488" s="421"/>
      <c r="Z488" s="418"/>
      <c r="AA488" s="418"/>
      <c r="AB488" s="418"/>
      <c r="AC488" s="421"/>
      <c r="AD488" s="418"/>
      <c r="AE488" s="421"/>
      <c r="AF488" s="418"/>
      <c r="AG488" s="418"/>
      <c r="AH488" s="418"/>
      <c r="AI488" s="421"/>
      <c r="AJ488" s="418"/>
      <c r="AK488" s="421"/>
      <c r="AL488" s="418"/>
      <c r="AM488" s="418"/>
      <c r="AN488" s="418"/>
      <c r="AO488" s="421"/>
      <c r="AP488" s="418"/>
      <c r="AQ488" s="421"/>
      <c r="AR488" s="418"/>
    </row>
    <row r="489" spans="1:86" ht="18" customHeight="1">
      <c r="A489" s="469"/>
      <c r="B489" s="441"/>
      <c r="C489" s="499"/>
      <c r="D489" s="502"/>
      <c r="E489" s="502"/>
      <c r="F489" s="502"/>
      <c r="G489" s="502"/>
      <c r="H489" s="441"/>
      <c r="I489" s="441"/>
      <c r="J489" s="441"/>
      <c r="K489" s="502"/>
      <c r="L489" s="441"/>
      <c r="M489" s="502"/>
      <c r="N489" s="441"/>
      <c r="O489" s="441"/>
      <c r="P489" s="441"/>
      <c r="Q489" s="268">
        <v>1500</v>
      </c>
      <c r="R489" s="224" t="s">
        <v>8</v>
      </c>
      <c r="S489" s="422"/>
      <c r="T489" s="419"/>
      <c r="U489" s="419"/>
      <c r="V489" s="419"/>
      <c r="W489" s="422"/>
      <c r="X489" s="419"/>
      <c r="Y489" s="422"/>
      <c r="Z489" s="419"/>
      <c r="AA489" s="419"/>
      <c r="AB489" s="419"/>
      <c r="AC489" s="422"/>
      <c r="AD489" s="419"/>
      <c r="AE489" s="422"/>
      <c r="AF489" s="419"/>
      <c r="AG489" s="419"/>
      <c r="AH489" s="419"/>
      <c r="AI489" s="422"/>
      <c r="AJ489" s="419"/>
      <c r="AK489" s="422"/>
      <c r="AL489" s="419"/>
      <c r="AM489" s="419"/>
      <c r="AN489" s="419"/>
      <c r="AO489" s="422"/>
      <c r="AP489" s="419"/>
      <c r="AQ489" s="422"/>
      <c r="AR489" s="419"/>
    </row>
    <row r="490" spans="1:86">
      <c r="A490" s="470"/>
      <c r="B490" s="442"/>
      <c r="C490" s="500"/>
      <c r="D490" s="503"/>
      <c r="E490" s="503"/>
      <c r="F490" s="503"/>
      <c r="G490" s="503"/>
      <c r="H490" s="442"/>
      <c r="I490" s="442"/>
      <c r="J490" s="442"/>
      <c r="K490" s="503"/>
      <c r="L490" s="442"/>
      <c r="M490" s="503"/>
      <c r="N490" s="442"/>
      <c r="O490" s="442"/>
      <c r="P490" s="113" t="s">
        <v>105</v>
      </c>
      <c r="Q490" s="243">
        <f>Q489</f>
        <v>1500</v>
      </c>
      <c r="R490" s="112" t="s">
        <v>8</v>
      </c>
      <c r="S490" s="423"/>
      <c r="T490" s="420"/>
      <c r="U490" s="420"/>
      <c r="V490" s="420"/>
      <c r="W490" s="423"/>
      <c r="X490" s="420"/>
      <c r="Y490" s="423"/>
      <c r="Z490" s="420"/>
      <c r="AA490" s="420"/>
      <c r="AB490" s="420"/>
      <c r="AC490" s="423"/>
      <c r="AD490" s="420"/>
      <c r="AE490" s="423"/>
      <c r="AF490" s="420"/>
      <c r="AG490" s="420"/>
      <c r="AH490" s="420"/>
      <c r="AI490" s="423"/>
      <c r="AJ490" s="420"/>
      <c r="AK490" s="423"/>
      <c r="AL490" s="420"/>
      <c r="AM490" s="420"/>
      <c r="AN490" s="420"/>
      <c r="AO490" s="423"/>
      <c r="AP490" s="420"/>
      <c r="AQ490" s="423"/>
      <c r="AR490" s="420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</row>
    <row r="491" spans="1:86" ht="15" customHeight="1">
      <c r="A491" s="396">
        <v>97</v>
      </c>
      <c r="B491" s="402" t="s">
        <v>400</v>
      </c>
      <c r="C491" s="567" t="s">
        <v>401</v>
      </c>
      <c r="D491" s="570">
        <v>0.4</v>
      </c>
      <c r="E491" s="570">
        <v>2400</v>
      </c>
      <c r="F491" s="570">
        <v>0.4</v>
      </c>
      <c r="G491" s="570">
        <v>2400</v>
      </c>
      <c r="H491" s="590"/>
      <c r="I491" s="590"/>
      <c r="J491" s="590"/>
      <c r="K491" s="570"/>
      <c r="L491" s="590"/>
      <c r="M491" s="570"/>
      <c r="N491" s="590" t="s">
        <v>1846</v>
      </c>
      <c r="O491" s="590" t="s">
        <v>1682</v>
      </c>
      <c r="P491" s="372" t="s">
        <v>11</v>
      </c>
      <c r="Q491" s="267">
        <v>0.4</v>
      </c>
      <c r="R491" s="170" t="s">
        <v>5</v>
      </c>
      <c r="S491" s="421">
        <v>5170.6726827005896</v>
      </c>
      <c r="T491" s="220"/>
      <c r="U491" s="220"/>
      <c r="V491" s="220"/>
      <c r="W491" s="268"/>
      <c r="X491" s="220"/>
      <c r="Y491" s="268"/>
      <c r="Z491" s="220"/>
      <c r="AA491" s="220"/>
      <c r="AB491" s="220"/>
      <c r="AC491" s="268"/>
      <c r="AD491" s="220"/>
      <c r="AE491" s="268"/>
      <c r="AF491" s="220"/>
      <c r="AG491" s="220"/>
      <c r="AH491" s="220"/>
      <c r="AI491" s="268"/>
      <c r="AJ491" s="220"/>
      <c r="AK491" s="268"/>
      <c r="AL491" s="220"/>
      <c r="AM491" s="220"/>
      <c r="AN491" s="220"/>
      <c r="AO491" s="268"/>
      <c r="AP491" s="220"/>
      <c r="AQ491" s="268"/>
      <c r="AR491" s="220"/>
    </row>
    <row r="492" spans="1:86" ht="15" customHeight="1">
      <c r="A492" s="397"/>
      <c r="B492" s="403"/>
      <c r="C492" s="568"/>
      <c r="D492" s="571"/>
      <c r="E492" s="571"/>
      <c r="F492" s="571"/>
      <c r="G492" s="571"/>
      <c r="H492" s="591"/>
      <c r="I492" s="591"/>
      <c r="J492" s="591"/>
      <c r="K492" s="571"/>
      <c r="L492" s="591"/>
      <c r="M492" s="571"/>
      <c r="N492" s="591"/>
      <c r="O492" s="591"/>
      <c r="P492" s="374"/>
      <c r="Q492" s="243">
        <v>2400</v>
      </c>
      <c r="R492" s="112" t="s">
        <v>8</v>
      </c>
      <c r="S492" s="422"/>
      <c r="T492" s="221"/>
      <c r="U492" s="221"/>
      <c r="V492" s="221"/>
      <c r="W492" s="274"/>
      <c r="X492" s="221"/>
      <c r="Y492" s="274"/>
      <c r="Z492" s="221"/>
      <c r="AA492" s="221"/>
      <c r="AB492" s="221"/>
      <c r="AC492" s="274"/>
      <c r="AD492" s="221"/>
      <c r="AE492" s="274"/>
      <c r="AF492" s="221"/>
      <c r="AG492" s="221"/>
      <c r="AH492" s="221"/>
      <c r="AI492" s="274"/>
      <c r="AJ492" s="221"/>
      <c r="AK492" s="274"/>
      <c r="AL492" s="221"/>
      <c r="AM492" s="221"/>
      <c r="AN492" s="221"/>
      <c r="AO492" s="274"/>
      <c r="AP492" s="221"/>
      <c r="AQ492" s="274"/>
      <c r="AR492" s="221"/>
    </row>
    <row r="493" spans="1:86" ht="15" customHeight="1">
      <c r="A493" s="397"/>
      <c r="B493" s="403"/>
      <c r="C493" s="568"/>
      <c r="D493" s="571"/>
      <c r="E493" s="571"/>
      <c r="F493" s="571"/>
      <c r="G493" s="571"/>
      <c r="H493" s="591"/>
      <c r="I493" s="591"/>
      <c r="J493" s="591"/>
      <c r="K493" s="571"/>
      <c r="L493" s="591"/>
      <c r="M493" s="571"/>
      <c r="N493" s="591"/>
      <c r="O493" s="591"/>
      <c r="P493" s="372" t="s">
        <v>12</v>
      </c>
      <c r="Q493" s="267">
        <v>47.6</v>
      </c>
      <c r="R493" s="112" t="s">
        <v>8</v>
      </c>
      <c r="S493" s="422"/>
      <c r="T493" s="221"/>
      <c r="U493" s="221"/>
      <c r="V493" s="221"/>
      <c r="W493" s="274"/>
      <c r="X493" s="221"/>
      <c r="Y493" s="274"/>
      <c r="Z493" s="221"/>
      <c r="AA493" s="221"/>
      <c r="AB493" s="221"/>
      <c r="AC493" s="274"/>
      <c r="AD493" s="221"/>
      <c r="AE493" s="274"/>
      <c r="AF493" s="221"/>
      <c r="AG493" s="221"/>
      <c r="AH493" s="221"/>
      <c r="AI493" s="274"/>
      <c r="AJ493" s="221"/>
      <c r="AK493" s="274"/>
      <c r="AL493" s="221"/>
      <c r="AM493" s="221"/>
      <c r="AN493" s="221"/>
      <c r="AO493" s="274"/>
      <c r="AP493" s="221"/>
      <c r="AQ493" s="274"/>
      <c r="AR493" s="221"/>
    </row>
    <row r="494" spans="1:86" ht="15" customHeight="1">
      <c r="A494" s="397"/>
      <c r="B494" s="403"/>
      <c r="C494" s="568"/>
      <c r="D494" s="571"/>
      <c r="E494" s="571"/>
      <c r="F494" s="571"/>
      <c r="G494" s="571"/>
      <c r="H494" s="591"/>
      <c r="I494" s="591"/>
      <c r="J494" s="591"/>
      <c r="K494" s="571"/>
      <c r="L494" s="591"/>
      <c r="M494" s="571"/>
      <c r="N494" s="591"/>
      <c r="O494" s="591"/>
      <c r="P494" s="374"/>
      <c r="Q494" s="267">
        <v>0.4</v>
      </c>
      <c r="R494" s="170" t="s">
        <v>5</v>
      </c>
      <c r="S494" s="422"/>
      <c r="T494" s="221"/>
      <c r="U494" s="221"/>
      <c r="V494" s="221"/>
      <c r="W494" s="274"/>
      <c r="X494" s="221"/>
      <c r="Y494" s="274"/>
      <c r="Z494" s="221"/>
      <c r="AA494" s="221"/>
      <c r="AB494" s="221"/>
      <c r="AC494" s="274"/>
      <c r="AD494" s="221"/>
      <c r="AE494" s="274"/>
      <c r="AF494" s="221"/>
      <c r="AG494" s="221"/>
      <c r="AH494" s="221"/>
      <c r="AI494" s="274"/>
      <c r="AJ494" s="221"/>
      <c r="AK494" s="274"/>
      <c r="AL494" s="221"/>
      <c r="AM494" s="221"/>
      <c r="AN494" s="221"/>
      <c r="AO494" s="274"/>
      <c r="AP494" s="221"/>
      <c r="AQ494" s="274"/>
      <c r="AR494" s="221"/>
    </row>
    <row r="495" spans="1:86">
      <c r="A495" s="398"/>
      <c r="B495" s="404"/>
      <c r="C495" s="569"/>
      <c r="D495" s="572"/>
      <c r="E495" s="572"/>
      <c r="F495" s="572"/>
      <c r="G495" s="572"/>
      <c r="H495" s="592"/>
      <c r="I495" s="592"/>
      <c r="J495" s="592"/>
      <c r="K495" s="572"/>
      <c r="L495" s="592"/>
      <c r="M495" s="572"/>
      <c r="N495" s="592"/>
      <c r="O495" s="592"/>
      <c r="P495" s="113" t="s">
        <v>105</v>
      </c>
      <c r="Q495" s="243">
        <f>Q492</f>
        <v>2400</v>
      </c>
      <c r="R495" s="112" t="s">
        <v>8</v>
      </c>
      <c r="S495" s="423"/>
      <c r="T495" s="219"/>
      <c r="U495" s="219"/>
      <c r="V495" s="219"/>
      <c r="W495" s="275"/>
      <c r="X495" s="219"/>
      <c r="Y495" s="275"/>
      <c r="Z495" s="219"/>
      <c r="AA495" s="219"/>
      <c r="AB495" s="219"/>
      <c r="AC495" s="275"/>
      <c r="AD495" s="219"/>
      <c r="AE495" s="275"/>
      <c r="AF495" s="219"/>
      <c r="AG495" s="219"/>
      <c r="AH495" s="219"/>
      <c r="AI495" s="275"/>
      <c r="AJ495" s="219"/>
      <c r="AK495" s="275"/>
      <c r="AL495" s="219"/>
      <c r="AM495" s="219"/>
      <c r="AN495" s="219"/>
      <c r="AO495" s="275"/>
      <c r="AP495" s="219"/>
      <c r="AQ495" s="275"/>
      <c r="AR495" s="219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</row>
    <row r="496" spans="1:86" ht="25.5" customHeight="1">
      <c r="A496" s="573">
        <v>98</v>
      </c>
      <c r="B496" s="505" t="s">
        <v>402</v>
      </c>
      <c r="C496" s="487" t="s">
        <v>403</v>
      </c>
      <c r="D496" s="411">
        <v>1</v>
      </c>
      <c r="E496" s="411">
        <v>3000</v>
      </c>
      <c r="F496" s="411">
        <v>1</v>
      </c>
      <c r="G496" s="411">
        <v>3000</v>
      </c>
      <c r="H496" s="522"/>
      <c r="I496" s="522"/>
      <c r="J496" s="522"/>
      <c r="K496" s="411"/>
      <c r="L496" s="522"/>
      <c r="M496" s="411"/>
      <c r="N496" s="443"/>
      <c r="O496" s="443"/>
      <c r="P496" s="443"/>
      <c r="Q496" s="448"/>
      <c r="R496" s="443"/>
      <c r="S496" s="448"/>
      <c r="T496" s="443" t="s">
        <v>1847</v>
      </c>
      <c r="U496" s="443" t="s">
        <v>1740</v>
      </c>
      <c r="V496" s="372" t="s">
        <v>11</v>
      </c>
      <c r="W496" s="267">
        <v>0.7</v>
      </c>
      <c r="X496" s="170" t="s">
        <v>5</v>
      </c>
      <c r="Y496" s="421">
        <v>9422.7909999999993</v>
      </c>
      <c r="Z496" s="418"/>
      <c r="AA496" s="418"/>
      <c r="AB496" s="418"/>
      <c r="AC496" s="421"/>
      <c r="AD496" s="418"/>
      <c r="AE496" s="421"/>
      <c r="AF496" s="418"/>
      <c r="AG496" s="418"/>
      <c r="AH496" s="418"/>
      <c r="AI496" s="421"/>
      <c r="AJ496" s="418"/>
      <c r="AK496" s="421"/>
      <c r="AL496" s="418"/>
      <c r="AM496" s="418"/>
      <c r="AN496" s="418"/>
      <c r="AO496" s="421"/>
      <c r="AP496" s="418"/>
      <c r="AQ496" s="421"/>
      <c r="AR496" s="418"/>
    </row>
    <row r="497" spans="1:86" ht="25.5" customHeight="1">
      <c r="A497" s="574"/>
      <c r="B497" s="506"/>
      <c r="C497" s="508"/>
      <c r="D497" s="412"/>
      <c r="E497" s="412"/>
      <c r="F497" s="412"/>
      <c r="G497" s="412"/>
      <c r="H497" s="523"/>
      <c r="I497" s="523"/>
      <c r="J497" s="523"/>
      <c r="K497" s="412"/>
      <c r="L497" s="523"/>
      <c r="M497" s="412"/>
      <c r="N497" s="444"/>
      <c r="O497" s="444"/>
      <c r="P497" s="444"/>
      <c r="Q497" s="483"/>
      <c r="R497" s="444"/>
      <c r="S497" s="483"/>
      <c r="T497" s="444"/>
      <c r="U497" s="444"/>
      <c r="V497" s="374"/>
      <c r="W497" s="267">
        <v>2100</v>
      </c>
      <c r="X497" s="170" t="s">
        <v>8</v>
      </c>
      <c r="Y497" s="422"/>
      <c r="Z497" s="419"/>
      <c r="AA497" s="419"/>
      <c r="AB497" s="419"/>
      <c r="AC497" s="422"/>
      <c r="AD497" s="419"/>
      <c r="AE497" s="422"/>
      <c r="AF497" s="419"/>
      <c r="AG497" s="419"/>
      <c r="AH497" s="419"/>
      <c r="AI497" s="422"/>
      <c r="AJ497" s="419"/>
      <c r="AK497" s="422"/>
      <c r="AL497" s="419"/>
      <c r="AM497" s="419"/>
      <c r="AN497" s="419"/>
      <c r="AO497" s="422"/>
      <c r="AP497" s="419"/>
      <c r="AQ497" s="422"/>
      <c r="AR497" s="419"/>
    </row>
    <row r="498" spans="1:86" ht="17.25" customHeight="1">
      <c r="A498" s="593"/>
      <c r="B498" s="507"/>
      <c r="C498" s="488"/>
      <c r="D498" s="515"/>
      <c r="E498" s="515"/>
      <c r="F498" s="515"/>
      <c r="G498" s="515"/>
      <c r="H498" s="524"/>
      <c r="I498" s="524"/>
      <c r="J498" s="524"/>
      <c r="K498" s="515"/>
      <c r="L498" s="524"/>
      <c r="M498" s="515"/>
      <c r="N498" s="445"/>
      <c r="O498" s="445"/>
      <c r="P498" s="445"/>
      <c r="Q498" s="449"/>
      <c r="R498" s="445"/>
      <c r="S498" s="449"/>
      <c r="T498" s="445"/>
      <c r="U498" s="445"/>
      <c r="V498" s="113" t="s">
        <v>105</v>
      </c>
      <c r="W498" s="243">
        <f>W497</f>
        <v>2100</v>
      </c>
      <c r="X498" s="112" t="s">
        <v>8</v>
      </c>
      <c r="Y498" s="423"/>
      <c r="Z498" s="420"/>
      <c r="AA498" s="420"/>
      <c r="AB498" s="420"/>
      <c r="AC498" s="423"/>
      <c r="AD498" s="420"/>
      <c r="AE498" s="423"/>
      <c r="AF498" s="420"/>
      <c r="AG498" s="420"/>
      <c r="AH498" s="420"/>
      <c r="AI498" s="423"/>
      <c r="AJ498" s="420"/>
      <c r="AK498" s="423"/>
      <c r="AL498" s="420"/>
      <c r="AM498" s="420"/>
      <c r="AN498" s="420"/>
      <c r="AO498" s="423"/>
      <c r="AP498" s="420"/>
      <c r="AQ498" s="423"/>
      <c r="AR498" s="420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</row>
    <row r="499" spans="1:86" ht="25.5" customHeight="1">
      <c r="A499" s="573">
        <v>99</v>
      </c>
      <c r="B499" s="505" t="s">
        <v>404</v>
      </c>
      <c r="C499" s="487" t="s">
        <v>405</v>
      </c>
      <c r="D499" s="411">
        <v>0.8</v>
      </c>
      <c r="E499" s="411">
        <v>5440</v>
      </c>
      <c r="F499" s="411">
        <v>0.8</v>
      </c>
      <c r="G499" s="411">
        <v>5440</v>
      </c>
      <c r="H499" s="522"/>
      <c r="I499" s="522"/>
      <c r="J499" s="522"/>
      <c r="K499" s="411"/>
      <c r="L499" s="522"/>
      <c r="M499" s="411"/>
      <c r="N499" s="443"/>
      <c r="O499" s="443"/>
      <c r="P499" s="443"/>
      <c r="Q499" s="448"/>
      <c r="R499" s="443"/>
      <c r="S499" s="448"/>
      <c r="T499" s="443" t="s">
        <v>1848</v>
      </c>
      <c r="U499" s="443" t="s">
        <v>1849</v>
      </c>
      <c r="V499" s="372" t="s">
        <v>11</v>
      </c>
      <c r="W499" s="267">
        <v>0.18</v>
      </c>
      <c r="X499" s="170" t="s">
        <v>5</v>
      </c>
      <c r="Y499" s="421">
        <v>2423.0034000000005</v>
      </c>
      <c r="Z499" s="418"/>
      <c r="AA499" s="418"/>
      <c r="AB499" s="418"/>
      <c r="AC499" s="421"/>
      <c r="AD499" s="418"/>
      <c r="AE499" s="421"/>
      <c r="AF499" s="418"/>
      <c r="AG499" s="418"/>
      <c r="AH499" s="418"/>
      <c r="AI499" s="421"/>
      <c r="AJ499" s="418"/>
      <c r="AK499" s="421"/>
      <c r="AL499" s="418"/>
      <c r="AM499" s="418"/>
      <c r="AN499" s="418"/>
      <c r="AO499" s="421"/>
      <c r="AP499" s="418"/>
      <c r="AQ499" s="421"/>
      <c r="AR499" s="418"/>
    </row>
    <row r="500" spans="1:86" ht="25.5" customHeight="1">
      <c r="A500" s="574"/>
      <c r="B500" s="506"/>
      <c r="C500" s="508"/>
      <c r="D500" s="412"/>
      <c r="E500" s="412"/>
      <c r="F500" s="412"/>
      <c r="G500" s="412"/>
      <c r="H500" s="523"/>
      <c r="I500" s="523"/>
      <c r="J500" s="523"/>
      <c r="K500" s="412"/>
      <c r="L500" s="523"/>
      <c r="M500" s="412"/>
      <c r="N500" s="444"/>
      <c r="O500" s="444"/>
      <c r="P500" s="444"/>
      <c r="Q500" s="483"/>
      <c r="R500" s="444"/>
      <c r="S500" s="483"/>
      <c r="T500" s="444"/>
      <c r="U500" s="444"/>
      <c r="V500" s="374"/>
      <c r="W500" s="267">
        <v>1224</v>
      </c>
      <c r="X500" s="170" t="s">
        <v>8</v>
      </c>
      <c r="Y500" s="422"/>
      <c r="Z500" s="419"/>
      <c r="AA500" s="419"/>
      <c r="AB500" s="419"/>
      <c r="AC500" s="422"/>
      <c r="AD500" s="419"/>
      <c r="AE500" s="422"/>
      <c r="AF500" s="419"/>
      <c r="AG500" s="419"/>
      <c r="AH500" s="419"/>
      <c r="AI500" s="422"/>
      <c r="AJ500" s="419"/>
      <c r="AK500" s="422"/>
      <c r="AL500" s="419"/>
      <c r="AM500" s="419"/>
      <c r="AN500" s="419"/>
      <c r="AO500" s="422"/>
      <c r="AP500" s="419"/>
      <c r="AQ500" s="422"/>
      <c r="AR500" s="419"/>
    </row>
    <row r="501" spans="1:86" ht="14.25" customHeight="1">
      <c r="A501" s="593"/>
      <c r="B501" s="507"/>
      <c r="C501" s="488"/>
      <c r="D501" s="515"/>
      <c r="E501" s="515"/>
      <c r="F501" s="515"/>
      <c r="G501" s="515"/>
      <c r="H501" s="524"/>
      <c r="I501" s="524"/>
      <c r="J501" s="524"/>
      <c r="K501" s="515"/>
      <c r="L501" s="524"/>
      <c r="M501" s="515"/>
      <c r="N501" s="445"/>
      <c r="O501" s="445"/>
      <c r="P501" s="445"/>
      <c r="Q501" s="449"/>
      <c r="R501" s="445"/>
      <c r="S501" s="449"/>
      <c r="T501" s="445"/>
      <c r="U501" s="445"/>
      <c r="V501" s="113" t="s">
        <v>105</v>
      </c>
      <c r="W501" s="243">
        <f>W500</f>
        <v>1224</v>
      </c>
      <c r="X501" s="112" t="s">
        <v>8</v>
      </c>
      <c r="Y501" s="423"/>
      <c r="Z501" s="420"/>
      <c r="AA501" s="420"/>
      <c r="AB501" s="420"/>
      <c r="AC501" s="423"/>
      <c r="AD501" s="420"/>
      <c r="AE501" s="423"/>
      <c r="AF501" s="420"/>
      <c r="AG501" s="420"/>
      <c r="AH501" s="420"/>
      <c r="AI501" s="423"/>
      <c r="AJ501" s="420"/>
      <c r="AK501" s="423"/>
      <c r="AL501" s="420"/>
      <c r="AM501" s="420"/>
      <c r="AN501" s="420"/>
      <c r="AO501" s="423"/>
      <c r="AP501" s="420"/>
      <c r="AQ501" s="423"/>
      <c r="AR501" s="420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</row>
    <row r="502" spans="1:86" ht="15" customHeight="1">
      <c r="A502" s="396">
        <v>100</v>
      </c>
      <c r="B502" s="408" t="s">
        <v>408</v>
      </c>
      <c r="C502" s="549" t="s">
        <v>409</v>
      </c>
      <c r="D502" s="413">
        <v>0.32600000000000001</v>
      </c>
      <c r="E502" s="413">
        <v>2216.8000000000002</v>
      </c>
      <c r="F502" s="413">
        <v>0.32600000000000001</v>
      </c>
      <c r="G502" s="413">
        <v>2216.8000000000002</v>
      </c>
      <c r="H502" s="408" t="s">
        <v>2282</v>
      </c>
      <c r="I502" s="408" t="s">
        <v>2283</v>
      </c>
      <c r="J502" s="405" t="s">
        <v>11</v>
      </c>
      <c r="K502" s="266">
        <v>0.32600000000000001</v>
      </c>
      <c r="L502" s="316" t="s">
        <v>5</v>
      </c>
      <c r="M502" s="399">
        <v>3228.6480000000001</v>
      </c>
      <c r="N502" s="567"/>
      <c r="O502" s="567"/>
      <c r="P502" s="567"/>
      <c r="Q502" s="616"/>
      <c r="R502" s="567"/>
      <c r="S502" s="616"/>
      <c r="T502" s="567"/>
      <c r="U502" s="567"/>
      <c r="V502" s="567"/>
      <c r="W502" s="616"/>
      <c r="X502" s="567"/>
      <c r="Y502" s="616"/>
      <c r="Z502" s="567"/>
      <c r="AA502" s="567"/>
      <c r="AB502" s="567"/>
      <c r="AC502" s="616"/>
      <c r="AD502" s="567"/>
      <c r="AE502" s="616"/>
      <c r="AF502" s="567"/>
      <c r="AG502" s="567"/>
      <c r="AH502" s="567"/>
      <c r="AI502" s="616"/>
      <c r="AJ502" s="567"/>
      <c r="AK502" s="616"/>
      <c r="AL502" s="567"/>
      <c r="AM502" s="567"/>
      <c r="AN502" s="567"/>
      <c r="AO502" s="616"/>
      <c r="AP502" s="567"/>
      <c r="AQ502" s="616"/>
      <c r="AR502" s="567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</row>
    <row r="503" spans="1:86" ht="15" customHeight="1">
      <c r="A503" s="397"/>
      <c r="B503" s="409"/>
      <c r="C503" s="550"/>
      <c r="D503" s="414"/>
      <c r="E503" s="414"/>
      <c r="F503" s="414"/>
      <c r="G503" s="414"/>
      <c r="H503" s="409"/>
      <c r="I503" s="409"/>
      <c r="J503" s="407"/>
      <c r="K503" s="266">
        <v>2216.8000000000002</v>
      </c>
      <c r="L503" s="316" t="s">
        <v>8</v>
      </c>
      <c r="M503" s="400"/>
      <c r="N503" s="568"/>
      <c r="O503" s="568"/>
      <c r="P503" s="568"/>
      <c r="Q503" s="617"/>
      <c r="R503" s="568"/>
      <c r="S503" s="617"/>
      <c r="T503" s="568"/>
      <c r="U503" s="568"/>
      <c r="V503" s="568"/>
      <c r="W503" s="617"/>
      <c r="X503" s="568"/>
      <c r="Y503" s="617"/>
      <c r="Z503" s="568"/>
      <c r="AA503" s="568"/>
      <c r="AB503" s="568"/>
      <c r="AC503" s="617"/>
      <c r="AD503" s="568"/>
      <c r="AE503" s="617"/>
      <c r="AF503" s="568"/>
      <c r="AG503" s="568"/>
      <c r="AH503" s="568"/>
      <c r="AI503" s="617"/>
      <c r="AJ503" s="568"/>
      <c r="AK503" s="617"/>
      <c r="AL503" s="568"/>
      <c r="AM503" s="568"/>
      <c r="AN503" s="568"/>
      <c r="AO503" s="617"/>
      <c r="AP503" s="568"/>
      <c r="AQ503" s="617"/>
      <c r="AR503" s="568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</row>
    <row r="504" spans="1:86">
      <c r="A504" s="398"/>
      <c r="B504" s="410"/>
      <c r="C504" s="551"/>
      <c r="D504" s="415"/>
      <c r="E504" s="415"/>
      <c r="F504" s="415"/>
      <c r="G504" s="415"/>
      <c r="H504" s="410"/>
      <c r="I504" s="410"/>
      <c r="J504" s="304" t="s">
        <v>105</v>
      </c>
      <c r="K504" s="266">
        <f>K503</f>
        <v>2216.8000000000002</v>
      </c>
      <c r="L504" s="316" t="s">
        <v>8</v>
      </c>
      <c r="M504" s="401"/>
      <c r="N504" s="569"/>
      <c r="O504" s="569"/>
      <c r="P504" s="569"/>
      <c r="Q504" s="618"/>
      <c r="R504" s="569"/>
      <c r="S504" s="618"/>
      <c r="T504" s="569"/>
      <c r="U504" s="569"/>
      <c r="V504" s="569"/>
      <c r="W504" s="618"/>
      <c r="X504" s="569"/>
      <c r="Y504" s="618"/>
      <c r="Z504" s="569"/>
      <c r="AA504" s="569"/>
      <c r="AB504" s="569"/>
      <c r="AC504" s="618"/>
      <c r="AD504" s="569"/>
      <c r="AE504" s="618"/>
      <c r="AF504" s="569"/>
      <c r="AG504" s="569"/>
      <c r="AH504" s="569"/>
      <c r="AI504" s="618"/>
      <c r="AJ504" s="569"/>
      <c r="AK504" s="618"/>
      <c r="AL504" s="569"/>
      <c r="AM504" s="569"/>
      <c r="AN504" s="569"/>
      <c r="AO504" s="618"/>
      <c r="AP504" s="569"/>
      <c r="AQ504" s="618"/>
      <c r="AR504" s="569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</row>
    <row r="505" spans="1:86" ht="25.5" customHeight="1">
      <c r="A505" s="573">
        <v>101</v>
      </c>
      <c r="B505" s="505" t="s">
        <v>410</v>
      </c>
      <c r="C505" s="487" t="s">
        <v>411</v>
      </c>
      <c r="D505" s="411">
        <v>0.3</v>
      </c>
      <c r="E505" s="411">
        <v>1072</v>
      </c>
      <c r="F505" s="411">
        <v>0.3</v>
      </c>
      <c r="G505" s="411">
        <v>1072</v>
      </c>
      <c r="H505" s="522"/>
      <c r="I505" s="522"/>
      <c r="J505" s="522"/>
      <c r="K505" s="411"/>
      <c r="L505" s="522"/>
      <c r="M505" s="411"/>
      <c r="N505" s="443"/>
      <c r="O505" s="443"/>
      <c r="P505" s="443"/>
      <c r="Q505" s="448"/>
      <c r="R505" s="443"/>
      <c r="S505" s="448"/>
      <c r="T505" s="443" t="s">
        <v>1850</v>
      </c>
      <c r="U505" s="443" t="s">
        <v>1851</v>
      </c>
      <c r="V505" s="372" t="s">
        <v>11</v>
      </c>
      <c r="W505" s="267">
        <v>0.23499999999999999</v>
      </c>
      <c r="X505" s="170" t="s">
        <v>5</v>
      </c>
      <c r="Y505" s="421">
        <v>3163.36555</v>
      </c>
      <c r="Z505" s="418"/>
      <c r="AA505" s="418"/>
      <c r="AB505" s="418"/>
      <c r="AC505" s="421"/>
      <c r="AD505" s="418"/>
      <c r="AE505" s="421"/>
      <c r="AF505" s="418"/>
      <c r="AG505" s="418"/>
      <c r="AH505" s="418"/>
      <c r="AI505" s="421"/>
      <c r="AJ505" s="418"/>
      <c r="AK505" s="421"/>
      <c r="AL505" s="418"/>
      <c r="AM505" s="418"/>
      <c r="AN505" s="418"/>
      <c r="AO505" s="421"/>
      <c r="AP505" s="418"/>
      <c r="AQ505" s="421"/>
      <c r="AR505" s="418"/>
    </row>
    <row r="506" spans="1:86" ht="25.5" customHeight="1">
      <c r="A506" s="574"/>
      <c r="B506" s="506"/>
      <c r="C506" s="508"/>
      <c r="D506" s="412"/>
      <c r="E506" s="412"/>
      <c r="F506" s="412"/>
      <c r="G506" s="412"/>
      <c r="H506" s="523"/>
      <c r="I506" s="523"/>
      <c r="J506" s="523"/>
      <c r="K506" s="412"/>
      <c r="L506" s="523"/>
      <c r="M506" s="412"/>
      <c r="N506" s="444"/>
      <c r="O506" s="444"/>
      <c r="P506" s="444"/>
      <c r="Q506" s="483"/>
      <c r="R506" s="444"/>
      <c r="S506" s="483"/>
      <c r="T506" s="444"/>
      <c r="U506" s="444"/>
      <c r="V506" s="374"/>
      <c r="W506" s="267">
        <v>752</v>
      </c>
      <c r="X506" s="170" t="s">
        <v>8</v>
      </c>
      <c r="Y506" s="422"/>
      <c r="Z506" s="419"/>
      <c r="AA506" s="419"/>
      <c r="AB506" s="419"/>
      <c r="AC506" s="422"/>
      <c r="AD506" s="419"/>
      <c r="AE506" s="422"/>
      <c r="AF506" s="419"/>
      <c r="AG506" s="419"/>
      <c r="AH506" s="419"/>
      <c r="AI506" s="422"/>
      <c r="AJ506" s="419"/>
      <c r="AK506" s="422"/>
      <c r="AL506" s="419"/>
      <c r="AM506" s="419"/>
      <c r="AN506" s="419"/>
      <c r="AO506" s="422"/>
      <c r="AP506" s="419"/>
      <c r="AQ506" s="422"/>
      <c r="AR506" s="419"/>
    </row>
    <row r="507" spans="1:86" ht="17.25" customHeight="1">
      <c r="A507" s="593"/>
      <c r="B507" s="507"/>
      <c r="C507" s="488"/>
      <c r="D507" s="515"/>
      <c r="E507" s="515"/>
      <c r="F507" s="515"/>
      <c r="G507" s="515"/>
      <c r="H507" s="524"/>
      <c r="I507" s="524"/>
      <c r="J507" s="524"/>
      <c r="K507" s="515"/>
      <c r="L507" s="524"/>
      <c r="M507" s="515"/>
      <c r="N507" s="445"/>
      <c r="O507" s="445"/>
      <c r="P507" s="445"/>
      <c r="Q507" s="449"/>
      <c r="R507" s="445"/>
      <c r="S507" s="449"/>
      <c r="T507" s="445"/>
      <c r="U507" s="445"/>
      <c r="V507" s="113" t="s">
        <v>105</v>
      </c>
      <c r="W507" s="243">
        <f>W506</f>
        <v>752</v>
      </c>
      <c r="X507" s="112" t="s">
        <v>8</v>
      </c>
      <c r="Y507" s="423"/>
      <c r="Z507" s="420"/>
      <c r="AA507" s="420"/>
      <c r="AB507" s="420"/>
      <c r="AC507" s="423"/>
      <c r="AD507" s="420"/>
      <c r="AE507" s="423"/>
      <c r="AF507" s="420"/>
      <c r="AG507" s="420"/>
      <c r="AH507" s="420"/>
      <c r="AI507" s="423"/>
      <c r="AJ507" s="420"/>
      <c r="AK507" s="423"/>
      <c r="AL507" s="420"/>
      <c r="AM507" s="420"/>
      <c r="AN507" s="420"/>
      <c r="AO507" s="423"/>
      <c r="AP507" s="420"/>
      <c r="AQ507" s="423"/>
      <c r="AR507" s="420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</row>
    <row r="508" spans="1:86" s="61" customFormat="1" ht="21" customHeight="1">
      <c r="A508" s="597">
        <v>102</v>
      </c>
      <c r="B508" s="387" t="s">
        <v>414</v>
      </c>
      <c r="C508" s="619" t="s">
        <v>415</v>
      </c>
      <c r="D508" s="387">
        <v>1.1000000000000001</v>
      </c>
      <c r="E508" s="387">
        <v>7339.2</v>
      </c>
      <c r="F508" s="387">
        <v>1.1000000000000001</v>
      </c>
      <c r="G508" s="387">
        <v>7339.2</v>
      </c>
      <c r="H508" s="384"/>
      <c r="I508" s="384"/>
      <c r="J508" s="384"/>
      <c r="K508" s="384"/>
      <c r="L508" s="384"/>
      <c r="M508" s="384"/>
      <c r="N508" s="387" t="s">
        <v>1852</v>
      </c>
      <c r="O508" s="387" t="s">
        <v>2284</v>
      </c>
      <c r="P508" s="622" t="s">
        <v>11</v>
      </c>
      <c r="Q508" s="202">
        <v>1.1120000000000001</v>
      </c>
      <c r="R508" s="192" t="s">
        <v>5</v>
      </c>
      <c r="S508" s="387">
        <v>10666.251</v>
      </c>
      <c r="T508" s="387"/>
      <c r="U508" s="387"/>
      <c r="V508" s="387"/>
      <c r="W508" s="387"/>
      <c r="X508" s="387"/>
      <c r="Y508" s="387"/>
      <c r="Z508" s="387"/>
      <c r="AA508" s="387"/>
      <c r="AB508" s="387"/>
      <c r="AC508" s="387"/>
      <c r="AD508" s="387"/>
      <c r="AE508" s="387"/>
      <c r="AF508" s="387"/>
      <c r="AG508" s="387"/>
      <c r="AH508" s="387"/>
      <c r="AI508" s="387"/>
      <c r="AJ508" s="387"/>
      <c r="AK508" s="387"/>
      <c r="AL508" s="387"/>
      <c r="AM508" s="387"/>
      <c r="AN508" s="387"/>
      <c r="AO508" s="387"/>
      <c r="AP508" s="387"/>
      <c r="AQ508" s="387"/>
      <c r="AR508" s="387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  <c r="BZ508" s="72"/>
      <c r="CA508" s="72"/>
      <c r="CB508" s="72"/>
      <c r="CC508" s="72"/>
      <c r="CD508" s="72"/>
      <c r="CE508" s="72"/>
      <c r="CF508" s="72"/>
      <c r="CG508" s="72"/>
      <c r="CH508" s="72"/>
    </row>
    <row r="509" spans="1:86" s="61" customFormat="1" ht="21" customHeight="1">
      <c r="A509" s="598"/>
      <c r="B509" s="388"/>
      <c r="C509" s="620"/>
      <c r="D509" s="388"/>
      <c r="E509" s="388"/>
      <c r="F509" s="388"/>
      <c r="G509" s="388"/>
      <c r="H509" s="385"/>
      <c r="I509" s="385"/>
      <c r="J509" s="385"/>
      <c r="K509" s="385"/>
      <c r="L509" s="385"/>
      <c r="M509" s="385"/>
      <c r="N509" s="388"/>
      <c r="O509" s="388"/>
      <c r="P509" s="623"/>
      <c r="Q509" s="202">
        <v>7339.2</v>
      </c>
      <c r="R509" s="192" t="s">
        <v>8</v>
      </c>
      <c r="S509" s="388"/>
      <c r="T509" s="388"/>
      <c r="U509" s="388"/>
      <c r="V509" s="388"/>
      <c r="W509" s="388"/>
      <c r="X509" s="388"/>
      <c r="Y509" s="388"/>
      <c r="Z509" s="388"/>
      <c r="AA509" s="388"/>
      <c r="AB509" s="388"/>
      <c r="AC509" s="388"/>
      <c r="AD509" s="388"/>
      <c r="AE509" s="388"/>
      <c r="AF509" s="388"/>
      <c r="AG509" s="388"/>
      <c r="AH509" s="388"/>
      <c r="AI509" s="388"/>
      <c r="AJ509" s="388"/>
      <c r="AK509" s="388"/>
      <c r="AL509" s="388"/>
      <c r="AM509" s="388"/>
      <c r="AN509" s="388"/>
      <c r="AO509" s="388"/>
      <c r="AP509" s="388"/>
      <c r="AQ509" s="388"/>
      <c r="AR509" s="388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  <c r="BZ509" s="72"/>
      <c r="CA509" s="72"/>
      <c r="CB509" s="72"/>
      <c r="CC509" s="72"/>
      <c r="CD509" s="72"/>
      <c r="CE509" s="72"/>
      <c r="CF509" s="72"/>
      <c r="CG509" s="72"/>
      <c r="CH509" s="72"/>
    </row>
    <row r="510" spans="1:86" s="61" customFormat="1" ht="23.25" customHeight="1">
      <c r="A510" s="599"/>
      <c r="B510" s="389"/>
      <c r="C510" s="621"/>
      <c r="D510" s="389"/>
      <c r="E510" s="389"/>
      <c r="F510" s="389"/>
      <c r="G510" s="389"/>
      <c r="H510" s="386"/>
      <c r="I510" s="386"/>
      <c r="J510" s="386"/>
      <c r="K510" s="386"/>
      <c r="L510" s="386"/>
      <c r="M510" s="386"/>
      <c r="N510" s="389"/>
      <c r="O510" s="389"/>
      <c r="P510" s="215" t="s">
        <v>105</v>
      </c>
      <c r="Q510" s="202">
        <f>Q509</f>
        <v>7339.2</v>
      </c>
      <c r="R510" s="192" t="s">
        <v>8</v>
      </c>
      <c r="S510" s="389"/>
      <c r="T510" s="389"/>
      <c r="U510" s="389"/>
      <c r="V510" s="389"/>
      <c r="W510" s="389"/>
      <c r="X510" s="389"/>
      <c r="Y510" s="389"/>
      <c r="Z510" s="389"/>
      <c r="AA510" s="389"/>
      <c r="AB510" s="389"/>
      <c r="AC510" s="389"/>
      <c r="AD510" s="389"/>
      <c r="AE510" s="389"/>
      <c r="AF510" s="389"/>
      <c r="AG510" s="389"/>
      <c r="AH510" s="389"/>
      <c r="AI510" s="389"/>
      <c r="AJ510" s="389"/>
      <c r="AK510" s="389"/>
      <c r="AL510" s="389"/>
      <c r="AM510" s="389"/>
      <c r="AN510" s="389"/>
      <c r="AO510" s="389"/>
      <c r="AP510" s="389"/>
      <c r="AQ510" s="389"/>
      <c r="AR510" s="389"/>
    </row>
    <row r="511" spans="1:86" ht="25.5" customHeight="1">
      <c r="A511" s="573">
        <v>103</v>
      </c>
      <c r="B511" s="505" t="s">
        <v>419</v>
      </c>
      <c r="C511" s="487" t="s">
        <v>420</v>
      </c>
      <c r="D511" s="411">
        <v>0.3</v>
      </c>
      <c r="E511" s="411">
        <v>1020</v>
      </c>
      <c r="F511" s="411">
        <v>0.3</v>
      </c>
      <c r="G511" s="411">
        <v>1020</v>
      </c>
      <c r="H511" s="522"/>
      <c r="I511" s="522"/>
      <c r="J511" s="522"/>
      <c r="K511" s="411"/>
      <c r="L511" s="522"/>
      <c r="M511" s="411"/>
      <c r="N511" s="443"/>
      <c r="O511" s="443"/>
      <c r="P511" s="443"/>
      <c r="Q511" s="448"/>
      <c r="R511" s="443"/>
      <c r="S511" s="448"/>
      <c r="T511" s="443" t="s">
        <v>1853</v>
      </c>
      <c r="U511" s="443" t="s">
        <v>1788</v>
      </c>
      <c r="V511" s="372" t="s">
        <v>11</v>
      </c>
      <c r="W511" s="267">
        <v>0.2</v>
      </c>
      <c r="X511" s="170" t="s">
        <v>5</v>
      </c>
      <c r="Y511" s="421">
        <v>2692.2259999999997</v>
      </c>
      <c r="Z511" s="418"/>
      <c r="AA511" s="418"/>
      <c r="AB511" s="418"/>
      <c r="AC511" s="421"/>
      <c r="AD511" s="418"/>
      <c r="AE511" s="421"/>
      <c r="AF511" s="418"/>
      <c r="AG511" s="418"/>
      <c r="AH511" s="418"/>
      <c r="AI511" s="421"/>
      <c r="AJ511" s="418"/>
      <c r="AK511" s="421"/>
      <c r="AL511" s="418"/>
      <c r="AM511" s="418"/>
      <c r="AN511" s="418"/>
      <c r="AO511" s="421"/>
      <c r="AP511" s="418"/>
      <c r="AQ511" s="421"/>
      <c r="AR511" s="418"/>
    </row>
    <row r="512" spans="1:86" ht="25.5" customHeight="1">
      <c r="A512" s="574"/>
      <c r="B512" s="506"/>
      <c r="C512" s="508"/>
      <c r="D512" s="412"/>
      <c r="E512" s="412"/>
      <c r="F512" s="412"/>
      <c r="G512" s="412"/>
      <c r="H512" s="523"/>
      <c r="I512" s="523"/>
      <c r="J512" s="523"/>
      <c r="K512" s="412"/>
      <c r="L512" s="523"/>
      <c r="M512" s="412"/>
      <c r="N512" s="444"/>
      <c r="O512" s="444"/>
      <c r="P512" s="444"/>
      <c r="Q512" s="483"/>
      <c r="R512" s="444"/>
      <c r="S512" s="483"/>
      <c r="T512" s="444"/>
      <c r="U512" s="444"/>
      <c r="V512" s="374"/>
      <c r="W512" s="267">
        <v>680</v>
      </c>
      <c r="X512" s="170" t="s">
        <v>8</v>
      </c>
      <c r="Y512" s="422"/>
      <c r="Z512" s="419"/>
      <c r="AA512" s="419"/>
      <c r="AB512" s="419"/>
      <c r="AC512" s="422"/>
      <c r="AD512" s="419"/>
      <c r="AE512" s="422"/>
      <c r="AF512" s="419"/>
      <c r="AG512" s="419"/>
      <c r="AH512" s="419"/>
      <c r="AI512" s="422"/>
      <c r="AJ512" s="419"/>
      <c r="AK512" s="422"/>
      <c r="AL512" s="419"/>
      <c r="AM512" s="419"/>
      <c r="AN512" s="419"/>
      <c r="AO512" s="422"/>
      <c r="AP512" s="419"/>
      <c r="AQ512" s="422"/>
      <c r="AR512" s="419"/>
    </row>
    <row r="513" spans="1:86" ht="17.25" customHeight="1">
      <c r="A513" s="593"/>
      <c r="B513" s="507"/>
      <c r="C513" s="488"/>
      <c r="D513" s="515"/>
      <c r="E513" s="515"/>
      <c r="F513" s="515"/>
      <c r="G513" s="515"/>
      <c r="H513" s="524"/>
      <c r="I513" s="524"/>
      <c r="J513" s="524"/>
      <c r="K513" s="515"/>
      <c r="L513" s="524"/>
      <c r="M513" s="515"/>
      <c r="N513" s="445"/>
      <c r="O513" s="445"/>
      <c r="P513" s="445"/>
      <c r="Q513" s="449"/>
      <c r="R513" s="445"/>
      <c r="S513" s="449"/>
      <c r="T513" s="445"/>
      <c r="U513" s="445"/>
      <c r="V513" s="113" t="s">
        <v>105</v>
      </c>
      <c r="W513" s="243">
        <f>W512</f>
        <v>680</v>
      </c>
      <c r="X513" s="112" t="s">
        <v>8</v>
      </c>
      <c r="Y513" s="423"/>
      <c r="Z513" s="420"/>
      <c r="AA513" s="420"/>
      <c r="AB513" s="420"/>
      <c r="AC513" s="423"/>
      <c r="AD513" s="420"/>
      <c r="AE513" s="423"/>
      <c r="AF513" s="420"/>
      <c r="AG513" s="420"/>
      <c r="AH513" s="420"/>
      <c r="AI513" s="423"/>
      <c r="AJ513" s="420"/>
      <c r="AK513" s="423"/>
      <c r="AL513" s="420"/>
      <c r="AM513" s="420"/>
      <c r="AN513" s="420"/>
      <c r="AO513" s="423"/>
      <c r="AP513" s="420"/>
      <c r="AQ513" s="423"/>
      <c r="AR513" s="420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</row>
    <row r="514" spans="1:86" ht="25.5" customHeight="1">
      <c r="A514" s="573">
        <v>104</v>
      </c>
      <c r="B514" s="505">
        <v>345761</v>
      </c>
      <c r="C514" s="487" t="s">
        <v>421</v>
      </c>
      <c r="D514" s="411">
        <v>0.4</v>
      </c>
      <c r="E514" s="411">
        <v>1200</v>
      </c>
      <c r="F514" s="411">
        <v>0.4</v>
      </c>
      <c r="G514" s="411">
        <v>1200</v>
      </c>
      <c r="H514" s="522"/>
      <c r="I514" s="522"/>
      <c r="J514" s="522"/>
      <c r="K514" s="411"/>
      <c r="L514" s="522"/>
      <c r="M514" s="411"/>
      <c r="N514" s="443"/>
      <c r="O514" s="443"/>
      <c r="P514" s="443"/>
      <c r="Q514" s="448"/>
      <c r="R514" s="443"/>
      <c r="S514" s="448"/>
      <c r="T514" s="443" t="s">
        <v>1854</v>
      </c>
      <c r="U514" s="443" t="s">
        <v>1700</v>
      </c>
      <c r="V514" s="372" t="s">
        <v>11</v>
      </c>
      <c r="W514" s="267">
        <v>0.25</v>
      </c>
      <c r="X514" s="170" t="s">
        <v>5</v>
      </c>
      <c r="Y514" s="421">
        <v>3365.2824999999998</v>
      </c>
      <c r="Z514" s="418"/>
      <c r="AA514" s="418"/>
      <c r="AB514" s="418"/>
      <c r="AC514" s="421"/>
      <c r="AD514" s="418"/>
      <c r="AE514" s="421"/>
      <c r="AF514" s="418"/>
      <c r="AG514" s="418"/>
      <c r="AH514" s="418"/>
      <c r="AI514" s="421"/>
      <c r="AJ514" s="418"/>
      <c r="AK514" s="421"/>
      <c r="AL514" s="418"/>
      <c r="AM514" s="418"/>
      <c r="AN514" s="418"/>
      <c r="AO514" s="421"/>
      <c r="AP514" s="418"/>
      <c r="AQ514" s="421"/>
      <c r="AR514" s="418"/>
    </row>
    <row r="515" spans="1:86" ht="25.5" customHeight="1">
      <c r="A515" s="574"/>
      <c r="B515" s="506"/>
      <c r="C515" s="508"/>
      <c r="D515" s="412"/>
      <c r="E515" s="412"/>
      <c r="F515" s="412"/>
      <c r="G515" s="412"/>
      <c r="H515" s="523"/>
      <c r="I515" s="523"/>
      <c r="J515" s="523"/>
      <c r="K515" s="412"/>
      <c r="L515" s="523"/>
      <c r="M515" s="412"/>
      <c r="N515" s="444"/>
      <c r="O515" s="444"/>
      <c r="P515" s="444"/>
      <c r="Q515" s="483"/>
      <c r="R515" s="444"/>
      <c r="S515" s="483"/>
      <c r="T515" s="444"/>
      <c r="U515" s="444"/>
      <c r="V515" s="374"/>
      <c r="W515" s="267">
        <v>750</v>
      </c>
      <c r="X515" s="170" t="s">
        <v>8</v>
      </c>
      <c r="Y515" s="422"/>
      <c r="Z515" s="419"/>
      <c r="AA515" s="419"/>
      <c r="AB515" s="419"/>
      <c r="AC515" s="422"/>
      <c r="AD515" s="419"/>
      <c r="AE515" s="422"/>
      <c r="AF515" s="419"/>
      <c r="AG515" s="419"/>
      <c r="AH515" s="419"/>
      <c r="AI515" s="422"/>
      <c r="AJ515" s="419"/>
      <c r="AK515" s="422"/>
      <c r="AL515" s="419"/>
      <c r="AM515" s="419"/>
      <c r="AN515" s="419"/>
      <c r="AO515" s="422"/>
      <c r="AP515" s="419"/>
      <c r="AQ515" s="422"/>
      <c r="AR515" s="419"/>
    </row>
    <row r="516" spans="1:86" ht="17.25" customHeight="1">
      <c r="A516" s="593"/>
      <c r="B516" s="507"/>
      <c r="C516" s="488"/>
      <c r="D516" s="515"/>
      <c r="E516" s="515"/>
      <c r="F516" s="515"/>
      <c r="G516" s="515"/>
      <c r="H516" s="524"/>
      <c r="I516" s="524"/>
      <c r="J516" s="524"/>
      <c r="K516" s="515"/>
      <c r="L516" s="524"/>
      <c r="M516" s="515"/>
      <c r="N516" s="445"/>
      <c r="O516" s="445"/>
      <c r="P516" s="445"/>
      <c r="Q516" s="449"/>
      <c r="R516" s="445"/>
      <c r="S516" s="449"/>
      <c r="T516" s="445"/>
      <c r="U516" s="445"/>
      <c r="V516" s="113" t="s">
        <v>105</v>
      </c>
      <c r="W516" s="243">
        <f>W515</f>
        <v>750</v>
      </c>
      <c r="X516" s="112" t="s">
        <v>8</v>
      </c>
      <c r="Y516" s="423"/>
      <c r="Z516" s="420"/>
      <c r="AA516" s="420"/>
      <c r="AB516" s="420"/>
      <c r="AC516" s="423"/>
      <c r="AD516" s="420"/>
      <c r="AE516" s="423"/>
      <c r="AF516" s="420"/>
      <c r="AG516" s="420"/>
      <c r="AH516" s="420"/>
      <c r="AI516" s="423"/>
      <c r="AJ516" s="420"/>
      <c r="AK516" s="423"/>
      <c r="AL516" s="420"/>
      <c r="AM516" s="420"/>
      <c r="AN516" s="420"/>
      <c r="AO516" s="423"/>
      <c r="AP516" s="420"/>
      <c r="AQ516" s="423"/>
      <c r="AR516" s="420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</row>
    <row r="517" spans="1:86" ht="25.5" customHeight="1">
      <c r="A517" s="573">
        <v>105</v>
      </c>
      <c r="B517" s="505" t="s">
        <v>424</v>
      </c>
      <c r="C517" s="487" t="s">
        <v>425</v>
      </c>
      <c r="D517" s="411">
        <v>1.6</v>
      </c>
      <c r="E517" s="411">
        <v>8000</v>
      </c>
      <c r="F517" s="411">
        <v>1.6</v>
      </c>
      <c r="G517" s="411">
        <v>8000</v>
      </c>
      <c r="H517" s="522"/>
      <c r="I517" s="522"/>
      <c r="J517" s="522"/>
      <c r="K517" s="411"/>
      <c r="L517" s="522"/>
      <c r="M517" s="411"/>
      <c r="N517" s="443"/>
      <c r="O517" s="443"/>
      <c r="P517" s="443"/>
      <c r="Q517" s="448"/>
      <c r="R517" s="443"/>
      <c r="S517" s="448"/>
      <c r="T517" s="443" t="s">
        <v>1855</v>
      </c>
      <c r="U517" s="443" t="s">
        <v>1856</v>
      </c>
      <c r="V517" s="372" t="s">
        <v>11</v>
      </c>
      <c r="W517" s="267">
        <v>0.496</v>
      </c>
      <c r="X517" s="170" t="s">
        <v>5</v>
      </c>
      <c r="Y517" s="421">
        <v>6676.72048</v>
      </c>
      <c r="Z517" s="418"/>
      <c r="AA517" s="418"/>
      <c r="AB517" s="418"/>
      <c r="AC517" s="421"/>
      <c r="AD517" s="418"/>
      <c r="AE517" s="421"/>
      <c r="AF517" s="416"/>
      <c r="AG517" s="418"/>
      <c r="AH517" s="418"/>
      <c r="AI517" s="421"/>
      <c r="AJ517" s="418"/>
      <c r="AK517" s="421"/>
      <c r="AL517" s="418"/>
      <c r="AM517" s="418"/>
      <c r="AN517" s="418"/>
      <c r="AO517" s="421"/>
      <c r="AP517" s="418"/>
      <c r="AQ517" s="421"/>
      <c r="AR517" s="418"/>
    </row>
    <row r="518" spans="1:86" ht="25.5" customHeight="1">
      <c r="A518" s="574"/>
      <c r="B518" s="506"/>
      <c r="C518" s="508"/>
      <c r="D518" s="412"/>
      <c r="E518" s="412"/>
      <c r="F518" s="412"/>
      <c r="G518" s="412"/>
      <c r="H518" s="523"/>
      <c r="I518" s="523"/>
      <c r="J518" s="523"/>
      <c r="K518" s="412"/>
      <c r="L518" s="523"/>
      <c r="M518" s="412"/>
      <c r="N518" s="444"/>
      <c r="O518" s="444"/>
      <c r="P518" s="444"/>
      <c r="Q518" s="483"/>
      <c r="R518" s="444"/>
      <c r="S518" s="483"/>
      <c r="T518" s="444"/>
      <c r="U518" s="444"/>
      <c r="V518" s="374"/>
      <c r="W518" s="267">
        <v>2480</v>
      </c>
      <c r="X518" s="170" t="s">
        <v>8</v>
      </c>
      <c r="Y518" s="422"/>
      <c r="Z518" s="419"/>
      <c r="AA518" s="419"/>
      <c r="AB518" s="419"/>
      <c r="AC518" s="422"/>
      <c r="AD518" s="419"/>
      <c r="AE518" s="422"/>
      <c r="AF518" s="475"/>
      <c r="AG518" s="419"/>
      <c r="AH518" s="419"/>
      <c r="AI518" s="422"/>
      <c r="AJ518" s="419"/>
      <c r="AK518" s="422"/>
      <c r="AL518" s="419"/>
      <c r="AM518" s="419"/>
      <c r="AN518" s="419"/>
      <c r="AO518" s="422"/>
      <c r="AP518" s="419"/>
      <c r="AQ518" s="422"/>
      <c r="AR518" s="419"/>
    </row>
    <row r="519" spans="1:86" ht="17.25" customHeight="1">
      <c r="A519" s="593"/>
      <c r="B519" s="507"/>
      <c r="C519" s="488"/>
      <c r="D519" s="515"/>
      <c r="E519" s="515"/>
      <c r="F519" s="515"/>
      <c r="G519" s="515"/>
      <c r="H519" s="524"/>
      <c r="I519" s="524"/>
      <c r="J519" s="524"/>
      <c r="K519" s="515"/>
      <c r="L519" s="524"/>
      <c r="M519" s="515"/>
      <c r="N519" s="445"/>
      <c r="O519" s="445"/>
      <c r="P519" s="445"/>
      <c r="Q519" s="449"/>
      <c r="R519" s="445"/>
      <c r="S519" s="449"/>
      <c r="T519" s="445"/>
      <c r="U519" s="445"/>
      <c r="V519" s="113" t="s">
        <v>105</v>
      </c>
      <c r="W519" s="243">
        <f>W518</f>
        <v>2480</v>
      </c>
      <c r="X519" s="112" t="s">
        <v>8</v>
      </c>
      <c r="Y519" s="423"/>
      <c r="Z519" s="420"/>
      <c r="AA519" s="420"/>
      <c r="AB519" s="420"/>
      <c r="AC519" s="423"/>
      <c r="AD519" s="420"/>
      <c r="AE519" s="423"/>
      <c r="AF519" s="417"/>
      <c r="AG519" s="420"/>
      <c r="AH519" s="420"/>
      <c r="AI519" s="423"/>
      <c r="AJ519" s="420"/>
      <c r="AK519" s="423"/>
      <c r="AL519" s="420"/>
      <c r="AM519" s="420"/>
      <c r="AN519" s="420"/>
      <c r="AO519" s="423"/>
      <c r="AP519" s="420"/>
      <c r="AQ519" s="423"/>
      <c r="AR519" s="420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</row>
    <row r="520" spans="1:86">
      <c r="A520" s="528">
        <v>106</v>
      </c>
      <c r="B520" s="558" t="s">
        <v>427</v>
      </c>
      <c r="C520" s="552" t="s">
        <v>428</v>
      </c>
      <c r="D520" s="555">
        <v>1</v>
      </c>
      <c r="E520" s="555">
        <v>4300</v>
      </c>
      <c r="F520" s="555">
        <v>1</v>
      </c>
      <c r="G520" s="555">
        <v>4300</v>
      </c>
      <c r="H520" s="635"/>
      <c r="I520" s="635"/>
      <c r="J520" s="635"/>
      <c r="K520" s="555"/>
      <c r="L520" s="635"/>
      <c r="M520" s="555"/>
      <c r="N520" s="540"/>
      <c r="O520" s="540"/>
      <c r="P520" s="540"/>
      <c r="Q520" s="421"/>
      <c r="R520" s="540"/>
      <c r="S520" s="421"/>
      <c r="T520" s="540" t="s">
        <v>1679</v>
      </c>
      <c r="U520" s="540" t="s">
        <v>1733</v>
      </c>
      <c r="V520" s="372" t="s">
        <v>11</v>
      </c>
      <c r="W520" s="267">
        <v>0.1</v>
      </c>
      <c r="X520" s="170" t="s">
        <v>5</v>
      </c>
      <c r="Y520" s="421">
        <v>1346.1129999999996</v>
      </c>
      <c r="Z520" s="540"/>
      <c r="AA520" s="540"/>
      <c r="AB520" s="540"/>
      <c r="AC520" s="421"/>
      <c r="AD520" s="540"/>
      <c r="AE520" s="476"/>
      <c r="AF520" s="416"/>
      <c r="AG520" s="416"/>
      <c r="AH520" s="416"/>
      <c r="AI520" s="476"/>
      <c r="AJ520" s="416"/>
      <c r="AK520" s="476"/>
      <c r="AL520" s="416"/>
      <c r="AM520" s="416"/>
      <c r="AN520" s="416"/>
      <c r="AO520" s="476"/>
      <c r="AP520" s="416"/>
      <c r="AQ520" s="476"/>
      <c r="AR520" s="416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</row>
    <row r="521" spans="1:86">
      <c r="A521" s="529"/>
      <c r="B521" s="559"/>
      <c r="C521" s="553"/>
      <c r="D521" s="556"/>
      <c r="E521" s="556"/>
      <c r="F521" s="556"/>
      <c r="G521" s="556"/>
      <c r="H521" s="654"/>
      <c r="I521" s="654"/>
      <c r="J521" s="654"/>
      <c r="K521" s="556"/>
      <c r="L521" s="654"/>
      <c r="M521" s="556"/>
      <c r="N521" s="541"/>
      <c r="O521" s="541"/>
      <c r="P521" s="541"/>
      <c r="Q521" s="422"/>
      <c r="R521" s="541"/>
      <c r="S521" s="422"/>
      <c r="T521" s="541"/>
      <c r="U521" s="541"/>
      <c r="V521" s="374"/>
      <c r="W521" s="268">
        <v>430</v>
      </c>
      <c r="X521" s="224" t="s">
        <v>8</v>
      </c>
      <c r="Y521" s="422"/>
      <c r="Z521" s="541"/>
      <c r="AA521" s="541"/>
      <c r="AB521" s="541"/>
      <c r="AC521" s="422"/>
      <c r="AD521" s="541"/>
      <c r="AE521" s="477"/>
      <c r="AF521" s="475"/>
      <c r="AG521" s="475"/>
      <c r="AH521" s="475"/>
      <c r="AI521" s="477"/>
      <c r="AJ521" s="475"/>
      <c r="AK521" s="477"/>
      <c r="AL521" s="475"/>
      <c r="AM521" s="475"/>
      <c r="AN521" s="475"/>
      <c r="AO521" s="477"/>
      <c r="AP521" s="475"/>
      <c r="AQ521" s="477"/>
      <c r="AR521" s="475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</row>
    <row r="522" spans="1:86">
      <c r="A522" s="530"/>
      <c r="B522" s="560"/>
      <c r="C522" s="554"/>
      <c r="D522" s="557"/>
      <c r="E522" s="557"/>
      <c r="F522" s="557"/>
      <c r="G522" s="557"/>
      <c r="H522" s="636"/>
      <c r="I522" s="636"/>
      <c r="J522" s="636"/>
      <c r="K522" s="557"/>
      <c r="L522" s="636"/>
      <c r="M522" s="557"/>
      <c r="N522" s="542"/>
      <c r="O522" s="542"/>
      <c r="P522" s="542"/>
      <c r="Q522" s="423"/>
      <c r="R522" s="542"/>
      <c r="S522" s="423"/>
      <c r="T522" s="542"/>
      <c r="U522" s="542"/>
      <c r="V522" s="113" t="s">
        <v>105</v>
      </c>
      <c r="W522" s="243">
        <f>W521</f>
        <v>430</v>
      </c>
      <c r="X522" s="112" t="s">
        <v>8</v>
      </c>
      <c r="Y522" s="423"/>
      <c r="Z522" s="542"/>
      <c r="AA522" s="542"/>
      <c r="AB522" s="542"/>
      <c r="AC522" s="423"/>
      <c r="AD522" s="542"/>
      <c r="AE522" s="478"/>
      <c r="AF522" s="417"/>
      <c r="AG522" s="417"/>
      <c r="AH522" s="417"/>
      <c r="AI522" s="478"/>
      <c r="AJ522" s="417"/>
      <c r="AK522" s="478"/>
      <c r="AL522" s="417"/>
      <c r="AM522" s="417"/>
      <c r="AN522" s="417"/>
      <c r="AO522" s="478"/>
      <c r="AP522" s="417"/>
      <c r="AQ522" s="478"/>
      <c r="AR522" s="417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</row>
    <row r="523" spans="1:86">
      <c r="A523" s="528">
        <v>107</v>
      </c>
      <c r="B523" s="558" t="s">
        <v>430</v>
      </c>
      <c r="C523" s="552" t="s">
        <v>431</v>
      </c>
      <c r="D523" s="555">
        <v>1.6</v>
      </c>
      <c r="E523" s="555">
        <v>6594</v>
      </c>
      <c r="F523" s="555">
        <v>1.6</v>
      </c>
      <c r="G523" s="555">
        <v>6594</v>
      </c>
      <c r="H523" s="635"/>
      <c r="I523" s="635"/>
      <c r="J523" s="635"/>
      <c r="K523" s="555"/>
      <c r="L523" s="635"/>
      <c r="M523" s="555"/>
      <c r="N523" s="540"/>
      <c r="O523" s="540"/>
      <c r="P523" s="540"/>
      <c r="Q523" s="421"/>
      <c r="R523" s="540"/>
      <c r="S523" s="421"/>
      <c r="T523" s="443" t="s">
        <v>1857</v>
      </c>
      <c r="U523" s="540" t="s">
        <v>1858</v>
      </c>
      <c r="V523" s="372" t="s">
        <v>11</v>
      </c>
      <c r="W523" s="267">
        <v>0.56999999999999995</v>
      </c>
      <c r="X523" s="170" t="s">
        <v>5</v>
      </c>
      <c r="Y523" s="421">
        <v>7672.8441000000003</v>
      </c>
      <c r="Z523" s="540"/>
      <c r="AA523" s="540"/>
      <c r="AB523" s="540"/>
      <c r="AC523" s="421"/>
      <c r="AD523" s="540"/>
      <c r="AE523" s="476"/>
      <c r="AF523" s="416"/>
      <c r="AG523" s="416"/>
      <c r="AH523" s="416"/>
      <c r="AI523" s="476"/>
      <c r="AJ523" s="416"/>
      <c r="AK523" s="476"/>
      <c r="AL523" s="416"/>
      <c r="AM523" s="416"/>
      <c r="AN523" s="416"/>
      <c r="AO523" s="476"/>
      <c r="AP523" s="416"/>
      <c r="AQ523" s="476"/>
      <c r="AR523" s="416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</row>
    <row r="524" spans="1:86">
      <c r="A524" s="529"/>
      <c r="B524" s="559"/>
      <c r="C524" s="553"/>
      <c r="D524" s="556"/>
      <c r="E524" s="556"/>
      <c r="F524" s="556"/>
      <c r="G524" s="556"/>
      <c r="H524" s="654"/>
      <c r="I524" s="654"/>
      <c r="J524" s="654"/>
      <c r="K524" s="556"/>
      <c r="L524" s="654"/>
      <c r="M524" s="556"/>
      <c r="N524" s="541"/>
      <c r="O524" s="541"/>
      <c r="P524" s="541"/>
      <c r="Q524" s="422"/>
      <c r="R524" s="541"/>
      <c r="S524" s="422"/>
      <c r="T524" s="444"/>
      <c r="U524" s="541"/>
      <c r="V524" s="374"/>
      <c r="W524" s="268">
        <v>2394</v>
      </c>
      <c r="X524" s="224" t="s">
        <v>8</v>
      </c>
      <c r="Y524" s="422"/>
      <c r="Z524" s="541"/>
      <c r="AA524" s="541"/>
      <c r="AB524" s="541"/>
      <c r="AC524" s="422"/>
      <c r="AD524" s="541"/>
      <c r="AE524" s="477"/>
      <c r="AF524" s="475"/>
      <c r="AG524" s="475"/>
      <c r="AH524" s="475"/>
      <c r="AI524" s="477"/>
      <c r="AJ524" s="475"/>
      <c r="AK524" s="477"/>
      <c r="AL524" s="475"/>
      <c r="AM524" s="475"/>
      <c r="AN524" s="475"/>
      <c r="AO524" s="477"/>
      <c r="AP524" s="475"/>
      <c r="AQ524" s="477"/>
      <c r="AR524" s="475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</row>
    <row r="525" spans="1:86">
      <c r="A525" s="530"/>
      <c r="B525" s="560"/>
      <c r="C525" s="554"/>
      <c r="D525" s="557"/>
      <c r="E525" s="557"/>
      <c r="F525" s="557"/>
      <c r="G525" s="557"/>
      <c r="H525" s="636"/>
      <c r="I525" s="636"/>
      <c r="J525" s="636"/>
      <c r="K525" s="557"/>
      <c r="L525" s="636"/>
      <c r="M525" s="557"/>
      <c r="N525" s="542"/>
      <c r="O525" s="542"/>
      <c r="P525" s="542"/>
      <c r="Q525" s="423"/>
      <c r="R525" s="542"/>
      <c r="S525" s="423"/>
      <c r="T525" s="445"/>
      <c r="U525" s="542"/>
      <c r="V525" s="113" t="s">
        <v>105</v>
      </c>
      <c r="W525" s="243">
        <f>W524</f>
        <v>2394</v>
      </c>
      <c r="X525" s="112" t="s">
        <v>8</v>
      </c>
      <c r="Y525" s="423"/>
      <c r="Z525" s="542"/>
      <c r="AA525" s="542"/>
      <c r="AB525" s="542"/>
      <c r="AC525" s="423"/>
      <c r="AD525" s="542"/>
      <c r="AE525" s="478"/>
      <c r="AF525" s="417"/>
      <c r="AG525" s="417"/>
      <c r="AH525" s="417"/>
      <c r="AI525" s="478"/>
      <c r="AJ525" s="417"/>
      <c r="AK525" s="478"/>
      <c r="AL525" s="417"/>
      <c r="AM525" s="417"/>
      <c r="AN525" s="417"/>
      <c r="AO525" s="478"/>
      <c r="AP525" s="417"/>
      <c r="AQ525" s="478"/>
      <c r="AR525" s="417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</row>
    <row r="526" spans="1:86" ht="18" customHeight="1">
      <c r="A526" s="528">
        <v>108</v>
      </c>
      <c r="B526" s="558" t="s">
        <v>432</v>
      </c>
      <c r="C526" s="552" t="s">
        <v>433</v>
      </c>
      <c r="D526" s="555">
        <v>1</v>
      </c>
      <c r="E526" s="555">
        <v>4000</v>
      </c>
      <c r="F526" s="555">
        <v>1</v>
      </c>
      <c r="G526" s="555">
        <v>4000</v>
      </c>
      <c r="H526" s="635"/>
      <c r="I526" s="635"/>
      <c r="J526" s="635"/>
      <c r="K526" s="555"/>
      <c r="L526" s="635"/>
      <c r="M526" s="555"/>
      <c r="N526" s="540"/>
      <c r="O526" s="540"/>
      <c r="P526" s="540"/>
      <c r="Q526" s="421"/>
      <c r="R526" s="540"/>
      <c r="S526" s="421"/>
      <c r="T526" s="443" t="s">
        <v>1859</v>
      </c>
      <c r="U526" s="540" t="s">
        <v>1788</v>
      </c>
      <c r="V526" s="372" t="s">
        <v>11</v>
      </c>
      <c r="W526" s="267">
        <v>0.2</v>
      </c>
      <c r="X526" s="170" t="s">
        <v>5</v>
      </c>
      <c r="Y526" s="421">
        <v>2692.2259999999992</v>
      </c>
      <c r="Z526" s="540"/>
      <c r="AA526" s="540"/>
      <c r="AB526" s="540"/>
      <c r="AC526" s="421"/>
      <c r="AD526" s="540"/>
      <c r="AE526" s="476"/>
      <c r="AF526" s="416"/>
      <c r="AG526" s="416"/>
      <c r="AH526" s="416"/>
      <c r="AI526" s="476"/>
      <c r="AJ526" s="416"/>
      <c r="AK526" s="476"/>
      <c r="AL526" s="416"/>
      <c r="AM526" s="416"/>
      <c r="AN526" s="416"/>
      <c r="AO526" s="476"/>
      <c r="AP526" s="416"/>
      <c r="AQ526" s="476"/>
      <c r="AR526" s="416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</row>
    <row r="527" spans="1:86" ht="18" customHeight="1">
      <c r="A527" s="529"/>
      <c r="B527" s="559"/>
      <c r="C527" s="553"/>
      <c r="D527" s="556"/>
      <c r="E527" s="556"/>
      <c r="F527" s="556"/>
      <c r="G527" s="556"/>
      <c r="H527" s="654"/>
      <c r="I527" s="654"/>
      <c r="J527" s="654"/>
      <c r="K527" s="556"/>
      <c r="L527" s="654"/>
      <c r="M527" s="556"/>
      <c r="N527" s="541"/>
      <c r="O527" s="541"/>
      <c r="P527" s="541"/>
      <c r="Q527" s="422"/>
      <c r="R527" s="541"/>
      <c r="S527" s="422"/>
      <c r="T527" s="444"/>
      <c r="U527" s="541"/>
      <c r="V527" s="374"/>
      <c r="W527" s="268">
        <v>800</v>
      </c>
      <c r="X527" s="224" t="s">
        <v>8</v>
      </c>
      <c r="Y527" s="422"/>
      <c r="Z527" s="541"/>
      <c r="AA527" s="541"/>
      <c r="AB527" s="541"/>
      <c r="AC527" s="422"/>
      <c r="AD527" s="541"/>
      <c r="AE527" s="477"/>
      <c r="AF527" s="475"/>
      <c r="AG527" s="475"/>
      <c r="AH527" s="475"/>
      <c r="AI527" s="477"/>
      <c r="AJ527" s="475"/>
      <c r="AK527" s="477"/>
      <c r="AL527" s="475"/>
      <c r="AM527" s="475"/>
      <c r="AN527" s="475"/>
      <c r="AO527" s="477"/>
      <c r="AP527" s="475"/>
      <c r="AQ527" s="477"/>
      <c r="AR527" s="475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</row>
    <row r="528" spans="1:86" ht="24.75" customHeight="1">
      <c r="A528" s="530"/>
      <c r="B528" s="560"/>
      <c r="C528" s="554"/>
      <c r="D528" s="557"/>
      <c r="E528" s="557"/>
      <c r="F528" s="557"/>
      <c r="G528" s="557"/>
      <c r="H528" s="636"/>
      <c r="I528" s="636"/>
      <c r="J528" s="636"/>
      <c r="K528" s="557"/>
      <c r="L528" s="636"/>
      <c r="M528" s="557"/>
      <c r="N528" s="542"/>
      <c r="O528" s="542"/>
      <c r="P528" s="542"/>
      <c r="Q528" s="423"/>
      <c r="R528" s="542"/>
      <c r="S528" s="423"/>
      <c r="T528" s="445"/>
      <c r="U528" s="542"/>
      <c r="V528" s="113" t="s">
        <v>105</v>
      </c>
      <c r="W528" s="243">
        <f>W527</f>
        <v>800</v>
      </c>
      <c r="X528" s="112" t="s">
        <v>8</v>
      </c>
      <c r="Y528" s="423"/>
      <c r="Z528" s="542"/>
      <c r="AA528" s="542"/>
      <c r="AB528" s="542"/>
      <c r="AC528" s="423"/>
      <c r="AD528" s="542"/>
      <c r="AE528" s="478"/>
      <c r="AF528" s="417"/>
      <c r="AG528" s="417"/>
      <c r="AH528" s="417"/>
      <c r="AI528" s="478"/>
      <c r="AJ528" s="417"/>
      <c r="AK528" s="478"/>
      <c r="AL528" s="417"/>
      <c r="AM528" s="417"/>
      <c r="AN528" s="417"/>
      <c r="AO528" s="478"/>
      <c r="AP528" s="417"/>
      <c r="AQ528" s="478"/>
      <c r="AR528" s="417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</row>
    <row r="529" spans="1:86" ht="18" customHeight="1">
      <c r="A529" s="528">
        <v>109</v>
      </c>
      <c r="B529" s="558" t="s">
        <v>434</v>
      </c>
      <c r="C529" s="552" t="s">
        <v>435</v>
      </c>
      <c r="D529" s="555">
        <v>1.3</v>
      </c>
      <c r="E529" s="555">
        <v>3900</v>
      </c>
      <c r="F529" s="555">
        <v>1.3</v>
      </c>
      <c r="G529" s="555">
        <v>3900</v>
      </c>
      <c r="H529" s="635"/>
      <c r="I529" s="635"/>
      <c r="J529" s="635"/>
      <c r="K529" s="555"/>
      <c r="L529" s="635"/>
      <c r="M529" s="555"/>
      <c r="N529" s="540"/>
      <c r="O529" s="540"/>
      <c r="P529" s="540"/>
      <c r="Q529" s="421"/>
      <c r="R529" s="540"/>
      <c r="S529" s="421"/>
      <c r="T529" s="443" t="s">
        <v>1784</v>
      </c>
      <c r="U529" s="540" t="s">
        <v>1698</v>
      </c>
      <c r="V529" s="372" t="s">
        <v>11</v>
      </c>
      <c r="W529" s="267">
        <v>0.3</v>
      </c>
      <c r="X529" s="170" t="s">
        <v>5</v>
      </c>
      <c r="Y529" s="421">
        <v>4038.3390000000004</v>
      </c>
      <c r="Z529" s="540"/>
      <c r="AA529" s="540"/>
      <c r="AB529" s="540"/>
      <c r="AC529" s="421"/>
      <c r="AD529" s="540"/>
      <c r="AE529" s="476"/>
      <c r="AF529" s="416"/>
      <c r="AG529" s="416"/>
      <c r="AH529" s="416"/>
      <c r="AI529" s="476"/>
      <c r="AJ529" s="416"/>
      <c r="AK529" s="476"/>
      <c r="AL529" s="416"/>
      <c r="AM529" s="416"/>
      <c r="AN529" s="416"/>
      <c r="AO529" s="476"/>
      <c r="AP529" s="416"/>
      <c r="AQ529" s="476"/>
      <c r="AR529" s="416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</row>
    <row r="530" spans="1:86" ht="18" customHeight="1">
      <c r="A530" s="529"/>
      <c r="B530" s="559"/>
      <c r="C530" s="553"/>
      <c r="D530" s="556"/>
      <c r="E530" s="556"/>
      <c r="F530" s="556"/>
      <c r="G530" s="556"/>
      <c r="H530" s="654"/>
      <c r="I530" s="654"/>
      <c r="J530" s="654"/>
      <c r="K530" s="556"/>
      <c r="L530" s="654"/>
      <c r="M530" s="556"/>
      <c r="N530" s="541"/>
      <c r="O530" s="541"/>
      <c r="P530" s="541"/>
      <c r="Q530" s="422"/>
      <c r="R530" s="541"/>
      <c r="S530" s="422"/>
      <c r="T530" s="444"/>
      <c r="U530" s="541"/>
      <c r="V530" s="374"/>
      <c r="W530" s="268">
        <v>900</v>
      </c>
      <c r="X530" s="224" t="s">
        <v>8</v>
      </c>
      <c r="Y530" s="422"/>
      <c r="Z530" s="541"/>
      <c r="AA530" s="541"/>
      <c r="AB530" s="541"/>
      <c r="AC530" s="422"/>
      <c r="AD530" s="541"/>
      <c r="AE530" s="477"/>
      <c r="AF530" s="475"/>
      <c r="AG530" s="475"/>
      <c r="AH530" s="475"/>
      <c r="AI530" s="477"/>
      <c r="AJ530" s="475"/>
      <c r="AK530" s="477"/>
      <c r="AL530" s="475"/>
      <c r="AM530" s="475"/>
      <c r="AN530" s="475"/>
      <c r="AO530" s="477"/>
      <c r="AP530" s="475"/>
      <c r="AQ530" s="477"/>
      <c r="AR530" s="475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</row>
    <row r="531" spans="1:86" ht="24.75" customHeight="1">
      <c r="A531" s="530"/>
      <c r="B531" s="560"/>
      <c r="C531" s="554"/>
      <c r="D531" s="557"/>
      <c r="E531" s="557"/>
      <c r="F531" s="557"/>
      <c r="G531" s="557"/>
      <c r="H531" s="636"/>
      <c r="I531" s="636"/>
      <c r="J531" s="636"/>
      <c r="K531" s="557"/>
      <c r="L531" s="636"/>
      <c r="M531" s="557"/>
      <c r="N531" s="542"/>
      <c r="O531" s="542"/>
      <c r="P531" s="542"/>
      <c r="Q531" s="423"/>
      <c r="R531" s="542"/>
      <c r="S531" s="423"/>
      <c r="T531" s="445"/>
      <c r="U531" s="542"/>
      <c r="V531" s="113" t="s">
        <v>105</v>
      </c>
      <c r="W531" s="243">
        <f>W530</f>
        <v>900</v>
      </c>
      <c r="X531" s="112" t="s">
        <v>8</v>
      </c>
      <c r="Y531" s="423"/>
      <c r="Z531" s="542"/>
      <c r="AA531" s="542"/>
      <c r="AB531" s="542"/>
      <c r="AC531" s="423"/>
      <c r="AD531" s="542"/>
      <c r="AE531" s="478"/>
      <c r="AF531" s="417"/>
      <c r="AG531" s="417"/>
      <c r="AH531" s="417"/>
      <c r="AI531" s="478"/>
      <c r="AJ531" s="417"/>
      <c r="AK531" s="478"/>
      <c r="AL531" s="417"/>
      <c r="AM531" s="417"/>
      <c r="AN531" s="417"/>
      <c r="AO531" s="478"/>
      <c r="AP531" s="417"/>
      <c r="AQ531" s="478"/>
      <c r="AR531" s="417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</row>
    <row r="532" spans="1:86" ht="18" customHeight="1">
      <c r="A532" s="528">
        <v>110</v>
      </c>
      <c r="B532" s="558" t="s">
        <v>436</v>
      </c>
      <c r="C532" s="552" t="s">
        <v>437</v>
      </c>
      <c r="D532" s="555">
        <v>0.5</v>
      </c>
      <c r="E532" s="555">
        <v>1500</v>
      </c>
      <c r="F532" s="555">
        <v>0.5</v>
      </c>
      <c r="G532" s="555">
        <v>1500</v>
      </c>
      <c r="H532" s="635"/>
      <c r="I532" s="635"/>
      <c r="J532" s="635"/>
      <c r="K532" s="555"/>
      <c r="L532" s="635"/>
      <c r="M532" s="555"/>
      <c r="N532" s="540"/>
      <c r="O532" s="540"/>
      <c r="P532" s="540"/>
      <c r="Q532" s="421"/>
      <c r="R532" s="540"/>
      <c r="S532" s="421"/>
      <c r="T532" s="443" t="s">
        <v>1860</v>
      </c>
      <c r="U532" s="540" t="s">
        <v>1861</v>
      </c>
      <c r="V532" s="372" t="s">
        <v>11</v>
      </c>
      <c r="W532" s="267">
        <v>0.183</v>
      </c>
      <c r="X532" s="170" t="s">
        <v>5</v>
      </c>
      <c r="Y532" s="421">
        <v>2463.38679</v>
      </c>
      <c r="Z532" s="540"/>
      <c r="AA532" s="540"/>
      <c r="AB532" s="540"/>
      <c r="AC532" s="421"/>
      <c r="AD532" s="540"/>
      <c r="AE532" s="476"/>
      <c r="AF532" s="416"/>
      <c r="AG532" s="416"/>
      <c r="AH532" s="416"/>
      <c r="AI532" s="476"/>
      <c r="AJ532" s="416"/>
      <c r="AK532" s="476"/>
      <c r="AL532" s="416"/>
      <c r="AM532" s="416"/>
      <c r="AN532" s="416"/>
      <c r="AO532" s="476"/>
      <c r="AP532" s="416"/>
      <c r="AQ532" s="476"/>
      <c r="AR532" s="416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</row>
    <row r="533" spans="1:86" ht="18" customHeight="1">
      <c r="A533" s="529"/>
      <c r="B533" s="559"/>
      <c r="C533" s="553"/>
      <c r="D533" s="556"/>
      <c r="E533" s="556"/>
      <c r="F533" s="556"/>
      <c r="G533" s="556"/>
      <c r="H533" s="654"/>
      <c r="I533" s="654"/>
      <c r="J533" s="654"/>
      <c r="K533" s="556"/>
      <c r="L533" s="654"/>
      <c r="M533" s="556"/>
      <c r="N533" s="541"/>
      <c r="O533" s="541"/>
      <c r="P533" s="541"/>
      <c r="Q533" s="422"/>
      <c r="R533" s="541"/>
      <c r="S533" s="422"/>
      <c r="T533" s="444"/>
      <c r="U533" s="541"/>
      <c r="V533" s="374"/>
      <c r="W533" s="268">
        <v>549</v>
      </c>
      <c r="X533" s="224" t="s">
        <v>8</v>
      </c>
      <c r="Y533" s="422"/>
      <c r="Z533" s="541"/>
      <c r="AA533" s="541"/>
      <c r="AB533" s="541"/>
      <c r="AC533" s="422"/>
      <c r="AD533" s="541"/>
      <c r="AE533" s="477"/>
      <c r="AF533" s="475"/>
      <c r="AG533" s="475"/>
      <c r="AH533" s="475"/>
      <c r="AI533" s="477"/>
      <c r="AJ533" s="475"/>
      <c r="AK533" s="477"/>
      <c r="AL533" s="475"/>
      <c r="AM533" s="475"/>
      <c r="AN533" s="475"/>
      <c r="AO533" s="477"/>
      <c r="AP533" s="475"/>
      <c r="AQ533" s="477"/>
      <c r="AR533" s="475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</row>
    <row r="534" spans="1:86" ht="24.75" customHeight="1">
      <c r="A534" s="530"/>
      <c r="B534" s="560"/>
      <c r="C534" s="554"/>
      <c r="D534" s="557"/>
      <c r="E534" s="557"/>
      <c r="F534" s="557"/>
      <c r="G534" s="557"/>
      <c r="H534" s="636"/>
      <c r="I534" s="636"/>
      <c r="J534" s="636"/>
      <c r="K534" s="557"/>
      <c r="L534" s="636"/>
      <c r="M534" s="557"/>
      <c r="N534" s="542"/>
      <c r="O534" s="542"/>
      <c r="P534" s="542"/>
      <c r="Q534" s="423"/>
      <c r="R534" s="542"/>
      <c r="S534" s="423"/>
      <c r="T534" s="445"/>
      <c r="U534" s="542"/>
      <c r="V534" s="113" t="s">
        <v>105</v>
      </c>
      <c r="W534" s="243">
        <f>W533</f>
        <v>549</v>
      </c>
      <c r="X534" s="112" t="s">
        <v>8</v>
      </c>
      <c r="Y534" s="423"/>
      <c r="Z534" s="542"/>
      <c r="AA534" s="542"/>
      <c r="AB534" s="542"/>
      <c r="AC534" s="423"/>
      <c r="AD534" s="542"/>
      <c r="AE534" s="478"/>
      <c r="AF534" s="417"/>
      <c r="AG534" s="417"/>
      <c r="AH534" s="417"/>
      <c r="AI534" s="478"/>
      <c r="AJ534" s="417"/>
      <c r="AK534" s="478"/>
      <c r="AL534" s="417"/>
      <c r="AM534" s="417"/>
      <c r="AN534" s="417"/>
      <c r="AO534" s="478"/>
      <c r="AP534" s="417"/>
      <c r="AQ534" s="478"/>
      <c r="AR534" s="417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</row>
    <row r="535" spans="1:86" ht="18" customHeight="1">
      <c r="A535" s="528">
        <v>111</v>
      </c>
      <c r="B535" s="558" t="s">
        <v>438</v>
      </c>
      <c r="C535" s="552" t="s">
        <v>439</v>
      </c>
      <c r="D535" s="555">
        <v>0.2</v>
      </c>
      <c r="E535" s="555">
        <v>1242</v>
      </c>
      <c r="F535" s="555">
        <v>0.2</v>
      </c>
      <c r="G535" s="555">
        <v>1242</v>
      </c>
      <c r="H535" s="635"/>
      <c r="I535" s="635"/>
      <c r="J535" s="635"/>
      <c r="K535" s="555"/>
      <c r="L535" s="635"/>
      <c r="M535" s="555"/>
      <c r="N535" s="540"/>
      <c r="O535" s="540"/>
      <c r="P535" s="540"/>
      <c r="Q535" s="421"/>
      <c r="R535" s="540"/>
      <c r="S535" s="421"/>
      <c r="T535" s="443" t="s">
        <v>1711</v>
      </c>
      <c r="U535" s="540" t="s">
        <v>1862</v>
      </c>
      <c r="V535" s="372" t="s">
        <v>11</v>
      </c>
      <c r="W535" s="267">
        <v>5.7000000000000002E-2</v>
      </c>
      <c r="X535" s="170" t="s">
        <v>5</v>
      </c>
      <c r="Y535" s="421">
        <v>767.28440999999987</v>
      </c>
      <c r="Z535" s="540"/>
      <c r="AA535" s="540"/>
      <c r="AB535" s="540"/>
      <c r="AC535" s="421"/>
      <c r="AD535" s="540"/>
      <c r="AE535" s="476"/>
      <c r="AF535" s="416"/>
      <c r="AG535" s="416"/>
      <c r="AH535" s="416"/>
      <c r="AI535" s="476"/>
      <c r="AJ535" s="416"/>
      <c r="AK535" s="476"/>
      <c r="AL535" s="416"/>
      <c r="AM535" s="416"/>
      <c r="AN535" s="416"/>
      <c r="AO535" s="476"/>
      <c r="AP535" s="416"/>
      <c r="AQ535" s="476"/>
      <c r="AR535" s="416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</row>
    <row r="536" spans="1:86" ht="18" customHeight="1">
      <c r="A536" s="529"/>
      <c r="B536" s="559"/>
      <c r="C536" s="553"/>
      <c r="D536" s="556"/>
      <c r="E536" s="556"/>
      <c r="F536" s="556"/>
      <c r="G536" s="556"/>
      <c r="H536" s="654"/>
      <c r="I536" s="654"/>
      <c r="J536" s="654"/>
      <c r="K536" s="556"/>
      <c r="L536" s="654"/>
      <c r="M536" s="556"/>
      <c r="N536" s="541"/>
      <c r="O536" s="541"/>
      <c r="P536" s="541"/>
      <c r="Q536" s="422"/>
      <c r="R536" s="541"/>
      <c r="S536" s="422"/>
      <c r="T536" s="444"/>
      <c r="U536" s="541"/>
      <c r="V536" s="374"/>
      <c r="W536" s="268">
        <v>342</v>
      </c>
      <c r="X536" s="224" t="s">
        <v>8</v>
      </c>
      <c r="Y536" s="422"/>
      <c r="Z536" s="541"/>
      <c r="AA536" s="541"/>
      <c r="AB536" s="541"/>
      <c r="AC536" s="422"/>
      <c r="AD536" s="541"/>
      <c r="AE536" s="477"/>
      <c r="AF536" s="475"/>
      <c r="AG536" s="475"/>
      <c r="AH536" s="475"/>
      <c r="AI536" s="477"/>
      <c r="AJ536" s="475"/>
      <c r="AK536" s="477"/>
      <c r="AL536" s="475"/>
      <c r="AM536" s="475"/>
      <c r="AN536" s="475"/>
      <c r="AO536" s="477"/>
      <c r="AP536" s="475"/>
      <c r="AQ536" s="477"/>
      <c r="AR536" s="475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</row>
    <row r="537" spans="1:86" ht="24.75" customHeight="1">
      <c r="A537" s="530"/>
      <c r="B537" s="560"/>
      <c r="C537" s="554"/>
      <c r="D537" s="557"/>
      <c r="E537" s="557"/>
      <c r="F537" s="557"/>
      <c r="G537" s="557"/>
      <c r="H537" s="636"/>
      <c r="I537" s="636"/>
      <c r="J537" s="636"/>
      <c r="K537" s="557"/>
      <c r="L537" s="636"/>
      <c r="M537" s="557"/>
      <c r="N537" s="542"/>
      <c r="O537" s="542"/>
      <c r="P537" s="542"/>
      <c r="Q537" s="423"/>
      <c r="R537" s="542"/>
      <c r="S537" s="423"/>
      <c r="T537" s="445"/>
      <c r="U537" s="542"/>
      <c r="V537" s="113" t="s">
        <v>105</v>
      </c>
      <c r="W537" s="243">
        <f>W536</f>
        <v>342</v>
      </c>
      <c r="X537" s="112" t="s">
        <v>8</v>
      </c>
      <c r="Y537" s="423"/>
      <c r="Z537" s="542"/>
      <c r="AA537" s="542"/>
      <c r="AB537" s="542"/>
      <c r="AC537" s="423"/>
      <c r="AD537" s="542"/>
      <c r="AE537" s="478"/>
      <c r="AF537" s="417"/>
      <c r="AG537" s="417"/>
      <c r="AH537" s="417"/>
      <c r="AI537" s="478"/>
      <c r="AJ537" s="417"/>
      <c r="AK537" s="478"/>
      <c r="AL537" s="417"/>
      <c r="AM537" s="417"/>
      <c r="AN537" s="417"/>
      <c r="AO537" s="478"/>
      <c r="AP537" s="417"/>
      <c r="AQ537" s="478"/>
      <c r="AR537" s="417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</row>
    <row r="538" spans="1:86" ht="15" customHeight="1">
      <c r="A538" s="519">
        <v>112</v>
      </c>
      <c r="B538" s="440" t="s">
        <v>440</v>
      </c>
      <c r="C538" s="498" t="s">
        <v>441</v>
      </c>
      <c r="D538" s="501">
        <v>0.9</v>
      </c>
      <c r="E538" s="501">
        <v>7700</v>
      </c>
      <c r="F538" s="501">
        <v>0.9</v>
      </c>
      <c r="G538" s="501">
        <v>7700</v>
      </c>
      <c r="H538" s="440"/>
      <c r="I538" s="440"/>
      <c r="J538" s="440"/>
      <c r="K538" s="501"/>
      <c r="L538" s="440"/>
      <c r="M538" s="501"/>
      <c r="N538" s="372"/>
      <c r="O538" s="372"/>
      <c r="P538" s="372"/>
      <c r="Q538" s="516"/>
      <c r="R538" s="372"/>
      <c r="S538" s="516"/>
      <c r="T538" s="372" t="s">
        <v>1863</v>
      </c>
      <c r="U538" s="372" t="s">
        <v>1849</v>
      </c>
      <c r="V538" s="372" t="s">
        <v>11</v>
      </c>
      <c r="W538" s="267">
        <v>0.18</v>
      </c>
      <c r="X538" s="170" t="s">
        <v>5</v>
      </c>
      <c r="Y538" s="421">
        <v>2423.0034000000005</v>
      </c>
      <c r="Z538" s="418"/>
      <c r="AA538" s="418"/>
      <c r="AB538" s="418"/>
      <c r="AC538" s="421"/>
      <c r="AD538" s="418"/>
      <c r="AE538" s="421"/>
      <c r="AF538" s="418"/>
      <c r="AG538" s="418"/>
      <c r="AH538" s="418"/>
      <c r="AI538" s="421"/>
      <c r="AJ538" s="418"/>
      <c r="AK538" s="421"/>
      <c r="AL538" s="418"/>
      <c r="AM538" s="418"/>
      <c r="AN538" s="418"/>
      <c r="AO538" s="421"/>
      <c r="AP538" s="418"/>
      <c r="AQ538" s="421"/>
      <c r="AR538" s="418"/>
    </row>
    <row r="539" spans="1:86">
      <c r="A539" s="520"/>
      <c r="B539" s="441"/>
      <c r="C539" s="499"/>
      <c r="D539" s="502"/>
      <c r="E539" s="502"/>
      <c r="F539" s="502"/>
      <c r="G539" s="502"/>
      <c r="H539" s="441"/>
      <c r="I539" s="441"/>
      <c r="J539" s="441"/>
      <c r="K539" s="502"/>
      <c r="L539" s="441"/>
      <c r="M539" s="502"/>
      <c r="N539" s="373"/>
      <c r="O539" s="373"/>
      <c r="P539" s="373"/>
      <c r="Q539" s="517"/>
      <c r="R539" s="373"/>
      <c r="S539" s="517"/>
      <c r="T539" s="373"/>
      <c r="U539" s="373"/>
      <c r="V539" s="374"/>
      <c r="W539" s="268">
        <v>1575</v>
      </c>
      <c r="X539" s="224" t="s">
        <v>8</v>
      </c>
      <c r="Y539" s="422"/>
      <c r="Z539" s="419"/>
      <c r="AA539" s="419"/>
      <c r="AB539" s="419"/>
      <c r="AC539" s="422"/>
      <c r="AD539" s="419"/>
      <c r="AE539" s="422"/>
      <c r="AF539" s="419"/>
      <c r="AG539" s="419"/>
      <c r="AH539" s="419"/>
      <c r="AI539" s="422"/>
      <c r="AJ539" s="419"/>
      <c r="AK539" s="422"/>
      <c r="AL539" s="419"/>
      <c r="AM539" s="419"/>
      <c r="AN539" s="419"/>
      <c r="AO539" s="422"/>
      <c r="AP539" s="419"/>
      <c r="AQ539" s="422"/>
      <c r="AR539" s="419"/>
    </row>
    <row r="540" spans="1:86">
      <c r="A540" s="520"/>
      <c r="B540" s="441"/>
      <c r="C540" s="499"/>
      <c r="D540" s="502"/>
      <c r="E540" s="502"/>
      <c r="F540" s="502"/>
      <c r="G540" s="502"/>
      <c r="H540" s="441"/>
      <c r="I540" s="441"/>
      <c r="J540" s="441"/>
      <c r="K540" s="502"/>
      <c r="L540" s="441"/>
      <c r="M540" s="502"/>
      <c r="N540" s="373"/>
      <c r="O540" s="373"/>
      <c r="P540" s="373"/>
      <c r="Q540" s="517"/>
      <c r="R540" s="373"/>
      <c r="S540" s="517"/>
      <c r="T540" s="373"/>
      <c r="U540" s="373"/>
      <c r="V540" s="372" t="s">
        <v>12</v>
      </c>
      <c r="W540" s="268">
        <v>18</v>
      </c>
      <c r="X540" s="224" t="s">
        <v>8</v>
      </c>
      <c r="Y540" s="422"/>
      <c r="Z540" s="419"/>
      <c r="AA540" s="419"/>
      <c r="AB540" s="419"/>
      <c r="AC540" s="422"/>
      <c r="AD540" s="419"/>
      <c r="AE540" s="422"/>
      <c r="AF540" s="419"/>
      <c r="AG540" s="419"/>
      <c r="AH540" s="419"/>
      <c r="AI540" s="422"/>
      <c r="AJ540" s="419"/>
      <c r="AK540" s="422"/>
      <c r="AL540" s="419"/>
      <c r="AM540" s="419"/>
      <c r="AN540" s="419"/>
      <c r="AO540" s="422"/>
      <c r="AP540" s="419"/>
      <c r="AQ540" s="422"/>
      <c r="AR540" s="419"/>
    </row>
    <row r="541" spans="1:86">
      <c r="A541" s="520"/>
      <c r="B541" s="441"/>
      <c r="C541" s="499"/>
      <c r="D541" s="502"/>
      <c r="E541" s="502"/>
      <c r="F541" s="502"/>
      <c r="G541" s="502"/>
      <c r="H541" s="441"/>
      <c r="I541" s="441"/>
      <c r="J541" s="441"/>
      <c r="K541" s="502"/>
      <c r="L541" s="441"/>
      <c r="M541" s="502"/>
      <c r="N541" s="373"/>
      <c r="O541" s="373"/>
      <c r="P541" s="373"/>
      <c r="Q541" s="517"/>
      <c r="R541" s="373"/>
      <c r="S541" s="517"/>
      <c r="T541" s="373"/>
      <c r="U541" s="373"/>
      <c r="V541" s="374"/>
      <c r="W541" s="268">
        <v>0.18</v>
      </c>
      <c r="X541" s="170" t="s">
        <v>5</v>
      </c>
      <c r="Y541" s="422"/>
      <c r="Z541" s="419"/>
      <c r="AA541" s="419"/>
      <c r="AB541" s="419"/>
      <c r="AC541" s="422"/>
      <c r="AD541" s="419"/>
      <c r="AE541" s="422"/>
      <c r="AF541" s="419"/>
      <c r="AG541" s="419"/>
      <c r="AH541" s="419"/>
      <c r="AI541" s="422"/>
      <c r="AJ541" s="419"/>
      <c r="AK541" s="422"/>
      <c r="AL541" s="419"/>
      <c r="AM541" s="419"/>
      <c r="AN541" s="419"/>
      <c r="AO541" s="422"/>
      <c r="AP541" s="419"/>
      <c r="AQ541" s="422"/>
      <c r="AR541" s="419"/>
    </row>
    <row r="542" spans="1:86" ht="18.75" customHeight="1">
      <c r="A542" s="521"/>
      <c r="B542" s="442"/>
      <c r="C542" s="500"/>
      <c r="D542" s="503"/>
      <c r="E542" s="503"/>
      <c r="F542" s="503"/>
      <c r="G542" s="503"/>
      <c r="H542" s="442"/>
      <c r="I542" s="442"/>
      <c r="J542" s="442"/>
      <c r="K542" s="503"/>
      <c r="L542" s="442"/>
      <c r="M542" s="503"/>
      <c r="N542" s="374"/>
      <c r="O542" s="374"/>
      <c r="P542" s="374"/>
      <c r="Q542" s="518"/>
      <c r="R542" s="374"/>
      <c r="S542" s="518"/>
      <c r="T542" s="374"/>
      <c r="U542" s="374"/>
      <c r="V542" s="113" t="s">
        <v>105</v>
      </c>
      <c r="W542" s="243">
        <f>W539</f>
        <v>1575</v>
      </c>
      <c r="X542" s="112" t="s">
        <v>8</v>
      </c>
      <c r="Y542" s="423"/>
      <c r="Z542" s="420"/>
      <c r="AA542" s="420"/>
      <c r="AB542" s="420"/>
      <c r="AC542" s="423"/>
      <c r="AD542" s="420"/>
      <c r="AE542" s="423"/>
      <c r="AF542" s="420"/>
      <c r="AG542" s="420"/>
      <c r="AH542" s="420"/>
      <c r="AI542" s="423"/>
      <c r="AJ542" s="420"/>
      <c r="AK542" s="423"/>
      <c r="AL542" s="420"/>
      <c r="AM542" s="420"/>
      <c r="AN542" s="420"/>
      <c r="AO542" s="423"/>
      <c r="AP542" s="420"/>
      <c r="AQ542" s="423"/>
      <c r="AR542" s="420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</row>
    <row r="543" spans="1:86" ht="26.25" customHeight="1">
      <c r="A543" s="528">
        <v>113</v>
      </c>
      <c r="B543" s="609" t="s">
        <v>444</v>
      </c>
      <c r="C543" s="579" t="s">
        <v>445</v>
      </c>
      <c r="D543" s="896">
        <v>0.5</v>
      </c>
      <c r="E543" s="896">
        <v>2491.5</v>
      </c>
      <c r="F543" s="896">
        <v>0.5</v>
      </c>
      <c r="G543" s="896">
        <v>2491.5</v>
      </c>
      <c r="H543" s="446"/>
      <c r="I543" s="446"/>
      <c r="J543" s="446"/>
      <c r="K543" s="869"/>
      <c r="L543" s="446"/>
      <c r="M543" s="869"/>
      <c r="N543" s="629" t="s">
        <v>2275</v>
      </c>
      <c r="O543" s="531" t="s">
        <v>2274</v>
      </c>
      <c r="P543" s="372" t="s">
        <v>11</v>
      </c>
      <c r="Q543" s="267">
        <v>0.35299999999999998</v>
      </c>
      <c r="R543" s="170" t="s">
        <v>5</v>
      </c>
      <c r="S543" s="479">
        <v>4563.1186424832695</v>
      </c>
      <c r="T543" s="624"/>
      <c r="U543" s="624"/>
      <c r="V543" s="624"/>
      <c r="W543" s="479"/>
      <c r="X543" s="624"/>
      <c r="Y543" s="479"/>
      <c r="Z543" s="624"/>
      <c r="AA543" s="624"/>
      <c r="AB543" s="624"/>
      <c r="AC543" s="479"/>
      <c r="AD543" s="624"/>
      <c r="AE543" s="479"/>
      <c r="AF543" s="624"/>
      <c r="AG543" s="624"/>
      <c r="AH543" s="624"/>
      <c r="AI543" s="479"/>
      <c r="AJ543" s="624"/>
      <c r="AK543" s="479"/>
      <c r="AL543" s="624"/>
      <c r="AM543" s="624"/>
      <c r="AN543" s="624"/>
      <c r="AO543" s="479"/>
      <c r="AP543" s="624"/>
      <c r="AQ543" s="479"/>
      <c r="AR543" s="624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</row>
    <row r="544" spans="1:86" ht="26.25" customHeight="1">
      <c r="A544" s="529"/>
      <c r="B544" s="628"/>
      <c r="C544" s="627"/>
      <c r="D544" s="898"/>
      <c r="E544" s="898"/>
      <c r="F544" s="898"/>
      <c r="G544" s="898"/>
      <c r="H544" s="746"/>
      <c r="I544" s="746"/>
      <c r="J544" s="746"/>
      <c r="K544" s="899"/>
      <c r="L544" s="746"/>
      <c r="M544" s="899"/>
      <c r="N544" s="630"/>
      <c r="O544" s="604"/>
      <c r="P544" s="374"/>
      <c r="Q544" s="268">
        <v>1941.5</v>
      </c>
      <c r="R544" s="224" t="s">
        <v>8</v>
      </c>
      <c r="S544" s="605"/>
      <c r="T544" s="625"/>
      <c r="U544" s="625"/>
      <c r="V544" s="625"/>
      <c r="W544" s="605"/>
      <c r="X544" s="625"/>
      <c r="Y544" s="605"/>
      <c r="Z544" s="625"/>
      <c r="AA544" s="625"/>
      <c r="AB544" s="625"/>
      <c r="AC544" s="605"/>
      <c r="AD544" s="625"/>
      <c r="AE544" s="605"/>
      <c r="AF544" s="625"/>
      <c r="AG544" s="625"/>
      <c r="AH544" s="625"/>
      <c r="AI544" s="605"/>
      <c r="AJ544" s="625"/>
      <c r="AK544" s="605"/>
      <c r="AL544" s="625"/>
      <c r="AM544" s="625"/>
      <c r="AN544" s="625"/>
      <c r="AO544" s="605"/>
      <c r="AP544" s="625"/>
      <c r="AQ544" s="605"/>
      <c r="AR544" s="625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</row>
    <row r="545" spans="1:86" ht="26.25" customHeight="1">
      <c r="A545" s="530"/>
      <c r="B545" s="610"/>
      <c r="C545" s="580"/>
      <c r="D545" s="901"/>
      <c r="E545" s="901"/>
      <c r="F545" s="901"/>
      <c r="G545" s="901"/>
      <c r="H545" s="447"/>
      <c r="I545" s="447"/>
      <c r="J545" s="447"/>
      <c r="K545" s="870"/>
      <c r="L545" s="447"/>
      <c r="M545" s="870"/>
      <c r="N545" s="631"/>
      <c r="O545" s="532"/>
      <c r="P545" s="113" t="s">
        <v>105</v>
      </c>
      <c r="Q545" s="243">
        <f>Q544</f>
        <v>1941.5</v>
      </c>
      <c r="R545" s="112" t="s">
        <v>8</v>
      </c>
      <c r="S545" s="480"/>
      <c r="T545" s="626"/>
      <c r="U545" s="626"/>
      <c r="V545" s="626"/>
      <c r="W545" s="480"/>
      <c r="X545" s="626"/>
      <c r="Y545" s="480"/>
      <c r="Z545" s="626"/>
      <c r="AA545" s="626"/>
      <c r="AB545" s="626"/>
      <c r="AC545" s="480"/>
      <c r="AD545" s="626"/>
      <c r="AE545" s="480"/>
      <c r="AF545" s="626"/>
      <c r="AG545" s="626"/>
      <c r="AH545" s="626"/>
      <c r="AI545" s="480"/>
      <c r="AJ545" s="626"/>
      <c r="AK545" s="480"/>
      <c r="AL545" s="626"/>
      <c r="AM545" s="626"/>
      <c r="AN545" s="626"/>
      <c r="AO545" s="480"/>
      <c r="AP545" s="626"/>
      <c r="AQ545" s="480"/>
      <c r="AR545" s="626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</row>
    <row r="546" spans="1:86">
      <c r="A546" s="484">
        <v>114</v>
      </c>
      <c r="B546" s="635">
        <v>345899</v>
      </c>
      <c r="C546" s="498" t="s">
        <v>448</v>
      </c>
      <c r="D546" s="555">
        <v>2.5</v>
      </c>
      <c r="E546" s="555">
        <v>13888</v>
      </c>
      <c r="F546" s="555">
        <v>2.5</v>
      </c>
      <c r="G546" s="555">
        <v>13888</v>
      </c>
      <c r="H546" s="635"/>
      <c r="I546" s="635"/>
      <c r="J546" s="635"/>
      <c r="K546" s="555"/>
      <c r="L546" s="635"/>
      <c r="M546" s="555"/>
      <c r="N546" s="540"/>
      <c r="O546" s="540"/>
      <c r="P546" s="540"/>
      <c r="Q546" s="421"/>
      <c r="R546" s="540"/>
      <c r="S546" s="421"/>
      <c r="T546" s="540"/>
      <c r="U546" s="540"/>
      <c r="V546" s="540"/>
      <c r="W546" s="421"/>
      <c r="X546" s="540"/>
      <c r="Y546" s="421"/>
      <c r="Z546" s="540"/>
      <c r="AA546" s="540"/>
      <c r="AB546" s="540"/>
      <c r="AC546" s="421"/>
      <c r="AD546" s="540"/>
      <c r="AE546" s="421"/>
      <c r="AF546" s="540" t="s">
        <v>1679</v>
      </c>
      <c r="AG546" s="540" t="s">
        <v>1864</v>
      </c>
      <c r="AH546" s="540" t="s">
        <v>42</v>
      </c>
      <c r="AI546" s="267">
        <v>1.08</v>
      </c>
      <c r="AJ546" s="170" t="s">
        <v>5</v>
      </c>
      <c r="AK546" s="421">
        <v>50972.361763357221</v>
      </c>
      <c r="AL546" s="540"/>
      <c r="AM546" s="540"/>
      <c r="AN546" s="540"/>
      <c r="AO546" s="421"/>
      <c r="AP546" s="540"/>
      <c r="AQ546" s="421"/>
      <c r="AR546" s="540"/>
    </row>
    <row r="547" spans="1:86">
      <c r="A547" s="485"/>
      <c r="B547" s="636"/>
      <c r="C547" s="500"/>
      <c r="D547" s="557"/>
      <c r="E547" s="557"/>
      <c r="F547" s="557"/>
      <c r="G547" s="557"/>
      <c r="H547" s="636"/>
      <c r="I547" s="636"/>
      <c r="J547" s="636"/>
      <c r="K547" s="557"/>
      <c r="L547" s="636"/>
      <c r="M547" s="557"/>
      <c r="N547" s="542"/>
      <c r="O547" s="542"/>
      <c r="P547" s="542"/>
      <c r="Q547" s="423"/>
      <c r="R547" s="542"/>
      <c r="S547" s="423"/>
      <c r="T547" s="542"/>
      <c r="U547" s="542"/>
      <c r="V547" s="542"/>
      <c r="W547" s="423"/>
      <c r="X547" s="542"/>
      <c r="Y547" s="423"/>
      <c r="Z547" s="542"/>
      <c r="AA547" s="542"/>
      <c r="AB547" s="542"/>
      <c r="AC547" s="423"/>
      <c r="AD547" s="542"/>
      <c r="AE547" s="423"/>
      <c r="AF547" s="542"/>
      <c r="AG547" s="542"/>
      <c r="AH547" s="542"/>
      <c r="AI547" s="268">
        <v>6048</v>
      </c>
      <c r="AJ547" s="224" t="s">
        <v>8</v>
      </c>
      <c r="AK547" s="423"/>
      <c r="AL547" s="542"/>
      <c r="AM547" s="542"/>
      <c r="AN547" s="542"/>
      <c r="AO547" s="423"/>
      <c r="AP547" s="542"/>
      <c r="AQ547" s="423"/>
      <c r="AR547" s="542"/>
    </row>
    <row r="548" spans="1:86">
      <c r="A548" s="581">
        <v>115</v>
      </c>
      <c r="B548" s="581">
        <v>345701</v>
      </c>
      <c r="C548" s="579" t="s">
        <v>449</v>
      </c>
      <c r="D548" s="577">
        <v>2.7</v>
      </c>
      <c r="E548" s="577">
        <v>17394</v>
      </c>
      <c r="F548" s="577">
        <v>2.7</v>
      </c>
      <c r="G548" s="577">
        <v>17394</v>
      </c>
      <c r="H548" s="583"/>
      <c r="I548" s="583"/>
      <c r="J548" s="583"/>
      <c r="K548" s="577"/>
      <c r="L548" s="583"/>
      <c r="M548" s="577"/>
      <c r="N548" s="583"/>
      <c r="O548" s="583"/>
      <c r="P548" s="583"/>
      <c r="Q548" s="577"/>
      <c r="R548" s="583"/>
      <c r="S548" s="577"/>
      <c r="T548" s="583"/>
      <c r="U548" s="583"/>
      <c r="V548" s="583"/>
      <c r="W548" s="577"/>
      <c r="X548" s="583"/>
      <c r="Y548" s="577"/>
      <c r="Z548" s="583" t="s">
        <v>1866</v>
      </c>
      <c r="AA548" s="583" t="s">
        <v>1865</v>
      </c>
      <c r="AB548" s="372" t="s">
        <v>11</v>
      </c>
      <c r="AC548" s="267">
        <v>1.1359999999999999</v>
      </c>
      <c r="AD548" s="170" t="s">
        <v>5</v>
      </c>
      <c r="AE548" s="479">
        <v>8182.32672</v>
      </c>
      <c r="AF548" s="416"/>
      <c r="AG548" s="416"/>
      <c r="AH548" s="416"/>
      <c r="AI548" s="476"/>
      <c r="AJ548" s="416"/>
      <c r="AK548" s="476"/>
      <c r="AL548" s="416"/>
      <c r="AM548" s="416"/>
      <c r="AN548" s="416"/>
      <c r="AO548" s="476"/>
      <c r="AP548" s="416"/>
      <c r="AQ548" s="476"/>
      <c r="AR548" s="416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</row>
    <row r="549" spans="1:86">
      <c r="A549" s="634"/>
      <c r="B549" s="634"/>
      <c r="C549" s="627"/>
      <c r="D549" s="633"/>
      <c r="E549" s="633"/>
      <c r="F549" s="633"/>
      <c r="G549" s="633"/>
      <c r="H549" s="632"/>
      <c r="I549" s="632"/>
      <c r="J549" s="632"/>
      <c r="K549" s="633"/>
      <c r="L549" s="632"/>
      <c r="M549" s="633"/>
      <c r="N549" s="632"/>
      <c r="O549" s="632"/>
      <c r="P549" s="632"/>
      <c r="Q549" s="633"/>
      <c r="R549" s="632"/>
      <c r="S549" s="633"/>
      <c r="T549" s="632"/>
      <c r="U549" s="632"/>
      <c r="V549" s="632"/>
      <c r="W549" s="633"/>
      <c r="X549" s="632"/>
      <c r="Y549" s="633"/>
      <c r="Z549" s="632"/>
      <c r="AA549" s="632"/>
      <c r="AB549" s="374"/>
      <c r="AC549" s="268">
        <v>7384</v>
      </c>
      <c r="AD549" s="224" t="s">
        <v>8</v>
      </c>
      <c r="AE549" s="605"/>
      <c r="AF549" s="475"/>
      <c r="AG549" s="475"/>
      <c r="AH549" s="475"/>
      <c r="AI549" s="477"/>
      <c r="AJ549" s="475"/>
      <c r="AK549" s="477"/>
      <c r="AL549" s="475"/>
      <c r="AM549" s="475"/>
      <c r="AN549" s="475"/>
      <c r="AO549" s="477"/>
      <c r="AP549" s="475"/>
      <c r="AQ549" s="477"/>
      <c r="AR549" s="475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</row>
    <row r="550" spans="1:86">
      <c r="A550" s="582"/>
      <c r="B550" s="582"/>
      <c r="C550" s="580"/>
      <c r="D550" s="578"/>
      <c r="E550" s="578"/>
      <c r="F550" s="578"/>
      <c r="G550" s="578"/>
      <c r="H550" s="584"/>
      <c r="I550" s="584"/>
      <c r="J550" s="584"/>
      <c r="K550" s="578"/>
      <c r="L550" s="584"/>
      <c r="M550" s="578"/>
      <c r="N550" s="584"/>
      <c r="O550" s="584"/>
      <c r="P550" s="584"/>
      <c r="Q550" s="578"/>
      <c r="R550" s="584"/>
      <c r="S550" s="578"/>
      <c r="T550" s="584"/>
      <c r="U550" s="584"/>
      <c r="V550" s="584"/>
      <c r="W550" s="578"/>
      <c r="X550" s="584"/>
      <c r="Y550" s="578"/>
      <c r="Z550" s="584"/>
      <c r="AA550" s="584"/>
      <c r="AB550" s="113" t="s">
        <v>105</v>
      </c>
      <c r="AC550" s="243">
        <f>AC549</f>
        <v>7384</v>
      </c>
      <c r="AD550" s="112" t="s">
        <v>8</v>
      </c>
      <c r="AE550" s="480"/>
      <c r="AF550" s="417"/>
      <c r="AG550" s="417"/>
      <c r="AH550" s="417"/>
      <c r="AI550" s="478"/>
      <c r="AJ550" s="417"/>
      <c r="AK550" s="478"/>
      <c r="AL550" s="417"/>
      <c r="AM550" s="417"/>
      <c r="AN550" s="417"/>
      <c r="AO550" s="478"/>
      <c r="AP550" s="417"/>
      <c r="AQ550" s="478"/>
      <c r="AR550" s="417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</row>
    <row r="551" spans="1:86" ht="15" customHeight="1">
      <c r="A551" s="519">
        <v>116</v>
      </c>
      <c r="B551" s="440" t="s">
        <v>458</v>
      </c>
      <c r="C551" s="498" t="s">
        <v>459</v>
      </c>
      <c r="D551" s="501">
        <v>1.9</v>
      </c>
      <c r="E551" s="501">
        <v>12395</v>
      </c>
      <c r="F551" s="501">
        <v>1.9</v>
      </c>
      <c r="G551" s="501">
        <v>12395</v>
      </c>
      <c r="H551" s="440"/>
      <c r="I551" s="440"/>
      <c r="J551" s="440"/>
      <c r="K551" s="501"/>
      <c r="L551" s="440"/>
      <c r="M551" s="501"/>
      <c r="N551" s="372"/>
      <c r="O551" s="372"/>
      <c r="P551" s="372"/>
      <c r="Q551" s="516"/>
      <c r="R551" s="372"/>
      <c r="S551" s="516"/>
      <c r="T551" s="372" t="s">
        <v>1867</v>
      </c>
      <c r="U551" s="372" t="s">
        <v>1704</v>
      </c>
      <c r="V551" s="372" t="s">
        <v>11</v>
      </c>
      <c r="W551" s="267">
        <v>0.15</v>
      </c>
      <c r="X551" s="170" t="s">
        <v>5</v>
      </c>
      <c r="Y551" s="421">
        <v>2019.1695000000016</v>
      </c>
      <c r="Z551" s="418"/>
      <c r="AA551" s="418"/>
      <c r="AB551" s="418"/>
      <c r="AC551" s="421"/>
      <c r="AD551" s="418"/>
      <c r="AE551" s="421"/>
      <c r="AF551" s="418"/>
      <c r="AG551" s="418"/>
      <c r="AH551" s="418"/>
      <c r="AI551" s="421"/>
      <c r="AJ551" s="418"/>
      <c r="AK551" s="421"/>
      <c r="AL551" s="418"/>
      <c r="AM551" s="418"/>
      <c r="AN551" s="418"/>
      <c r="AO551" s="421"/>
      <c r="AP551" s="418"/>
      <c r="AQ551" s="421"/>
      <c r="AR551" s="418"/>
    </row>
    <row r="552" spans="1:86">
      <c r="A552" s="520"/>
      <c r="B552" s="441"/>
      <c r="C552" s="499"/>
      <c r="D552" s="502"/>
      <c r="E552" s="502"/>
      <c r="F552" s="502"/>
      <c r="G552" s="502"/>
      <c r="H552" s="441"/>
      <c r="I552" s="441"/>
      <c r="J552" s="441"/>
      <c r="K552" s="502"/>
      <c r="L552" s="441"/>
      <c r="M552" s="502"/>
      <c r="N552" s="373"/>
      <c r="O552" s="373"/>
      <c r="P552" s="373"/>
      <c r="Q552" s="517"/>
      <c r="R552" s="373"/>
      <c r="S552" s="517"/>
      <c r="T552" s="373"/>
      <c r="U552" s="373"/>
      <c r="V552" s="374"/>
      <c r="W552" s="268">
        <v>1005</v>
      </c>
      <c r="X552" s="170" t="s">
        <v>8</v>
      </c>
      <c r="Y552" s="422"/>
      <c r="Z552" s="419"/>
      <c r="AA552" s="419"/>
      <c r="AB552" s="419"/>
      <c r="AC552" s="422"/>
      <c r="AD552" s="419"/>
      <c r="AE552" s="422"/>
      <c r="AF552" s="419"/>
      <c r="AG552" s="419"/>
      <c r="AH552" s="419"/>
      <c r="AI552" s="422"/>
      <c r="AJ552" s="419"/>
      <c r="AK552" s="422"/>
      <c r="AL552" s="419"/>
      <c r="AM552" s="419"/>
      <c r="AN552" s="419"/>
      <c r="AO552" s="422"/>
      <c r="AP552" s="419"/>
      <c r="AQ552" s="422"/>
      <c r="AR552" s="419"/>
    </row>
    <row r="553" spans="1:86">
      <c r="A553" s="520"/>
      <c r="B553" s="441"/>
      <c r="C553" s="499"/>
      <c r="D553" s="502"/>
      <c r="E553" s="502"/>
      <c r="F553" s="502"/>
      <c r="G553" s="502"/>
      <c r="H553" s="441"/>
      <c r="I553" s="441"/>
      <c r="J553" s="441"/>
      <c r="K553" s="502"/>
      <c r="L553" s="441"/>
      <c r="M553" s="502"/>
      <c r="N553" s="373"/>
      <c r="O553" s="373"/>
      <c r="P553" s="373"/>
      <c r="Q553" s="517"/>
      <c r="R553" s="373"/>
      <c r="S553" s="517"/>
      <c r="T553" s="373"/>
      <c r="U553" s="373"/>
      <c r="V553" s="372" t="s">
        <v>12</v>
      </c>
      <c r="W553" s="268">
        <v>47.9</v>
      </c>
      <c r="X553" s="224" t="s">
        <v>8</v>
      </c>
      <c r="Y553" s="422"/>
      <c r="Z553" s="419"/>
      <c r="AA553" s="419"/>
      <c r="AB553" s="419"/>
      <c r="AC553" s="422"/>
      <c r="AD553" s="419"/>
      <c r="AE553" s="422"/>
      <c r="AF553" s="419"/>
      <c r="AG553" s="419"/>
      <c r="AH553" s="419"/>
      <c r="AI553" s="422"/>
      <c r="AJ553" s="419"/>
      <c r="AK553" s="422"/>
      <c r="AL553" s="419"/>
      <c r="AM553" s="419"/>
      <c r="AN553" s="419"/>
      <c r="AO553" s="422"/>
      <c r="AP553" s="419"/>
      <c r="AQ553" s="422"/>
      <c r="AR553" s="419"/>
    </row>
    <row r="554" spans="1:86">
      <c r="A554" s="520"/>
      <c r="B554" s="441"/>
      <c r="C554" s="499"/>
      <c r="D554" s="502"/>
      <c r="E554" s="502"/>
      <c r="F554" s="502"/>
      <c r="G554" s="502"/>
      <c r="H554" s="441"/>
      <c r="I554" s="441"/>
      <c r="J554" s="441"/>
      <c r="K554" s="502"/>
      <c r="L554" s="441"/>
      <c r="M554" s="502"/>
      <c r="N554" s="373"/>
      <c r="O554" s="373"/>
      <c r="P554" s="373"/>
      <c r="Q554" s="517"/>
      <c r="R554" s="373"/>
      <c r="S554" s="517"/>
      <c r="T554" s="373"/>
      <c r="U554" s="373"/>
      <c r="V554" s="374"/>
      <c r="W554" s="268">
        <v>0.15</v>
      </c>
      <c r="X554" s="170" t="s">
        <v>5</v>
      </c>
      <c r="Y554" s="422"/>
      <c r="Z554" s="419"/>
      <c r="AA554" s="419"/>
      <c r="AB554" s="419"/>
      <c r="AC554" s="422"/>
      <c r="AD554" s="419"/>
      <c r="AE554" s="422"/>
      <c r="AF554" s="419"/>
      <c r="AG554" s="419"/>
      <c r="AH554" s="419"/>
      <c r="AI554" s="422"/>
      <c r="AJ554" s="419"/>
      <c r="AK554" s="422"/>
      <c r="AL554" s="419"/>
      <c r="AM554" s="419"/>
      <c r="AN554" s="419"/>
      <c r="AO554" s="422"/>
      <c r="AP554" s="419"/>
      <c r="AQ554" s="422"/>
      <c r="AR554" s="419"/>
    </row>
    <row r="555" spans="1:86" ht="18.75" customHeight="1">
      <c r="A555" s="521"/>
      <c r="B555" s="442"/>
      <c r="C555" s="500"/>
      <c r="D555" s="503"/>
      <c r="E555" s="503"/>
      <c r="F555" s="503"/>
      <c r="G555" s="503"/>
      <c r="H555" s="442"/>
      <c r="I555" s="442"/>
      <c r="J555" s="442"/>
      <c r="K555" s="503"/>
      <c r="L555" s="442"/>
      <c r="M555" s="503"/>
      <c r="N555" s="374"/>
      <c r="O555" s="374"/>
      <c r="P555" s="374"/>
      <c r="Q555" s="518"/>
      <c r="R555" s="374"/>
      <c r="S555" s="518"/>
      <c r="T555" s="374"/>
      <c r="U555" s="374"/>
      <c r="V555" s="113" t="s">
        <v>105</v>
      </c>
      <c r="W555" s="243">
        <f>W552</f>
        <v>1005</v>
      </c>
      <c r="X555" s="112" t="s">
        <v>8</v>
      </c>
      <c r="Y555" s="423"/>
      <c r="Z555" s="420"/>
      <c r="AA555" s="420"/>
      <c r="AB555" s="420"/>
      <c r="AC555" s="423"/>
      <c r="AD555" s="420"/>
      <c r="AE555" s="423"/>
      <c r="AF555" s="420"/>
      <c r="AG555" s="420"/>
      <c r="AH555" s="420"/>
      <c r="AI555" s="423"/>
      <c r="AJ555" s="420"/>
      <c r="AK555" s="423"/>
      <c r="AL555" s="420"/>
      <c r="AM555" s="420"/>
      <c r="AN555" s="420"/>
      <c r="AO555" s="423"/>
      <c r="AP555" s="420"/>
      <c r="AQ555" s="423"/>
      <c r="AR555" s="420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</row>
    <row r="556" spans="1:86">
      <c r="A556" s="581">
        <v>117</v>
      </c>
      <c r="B556" s="583" t="s">
        <v>460</v>
      </c>
      <c r="C556" s="637" t="s">
        <v>461</v>
      </c>
      <c r="D556" s="577">
        <v>2.2000000000000002</v>
      </c>
      <c r="E556" s="577">
        <v>8306.5</v>
      </c>
      <c r="F556" s="577">
        <v>2.2000000000000002</v>
      </c>
      <c r="G556" s="577">
        <v>8306.5</v>
      </c>
      <c r="H556" s="583"/>
      <c r="I556" s="583"/>
      <c r="J556" s="583"/>
      <c r="K556" s="577"/>
      <c r="L556" s="583"/>
      <c r="M556" s="577"/>
      <c r="N556" s="583"/>
      <c r="O556" s="583"/>
      <c r="P556" s="583"/>
      <c r="Q556" s="577"/>
      <c r="R556" s="583"/>
      <c r="S556" s="577"/>
      <c r="T556" s="583"/>
      <c r="U556" s="583"/>
      <c r="V556" s="583"/>
      <c r="W556" s="577"/>
      <c r="X556" s="583"/>
      <c r="Y556" s="577"/>
      <c r="Z556" s="583"/>
      <c r="AA556" s="583"/>
      <c r="AB556" s="583"/>
      <c r="AC556" s="577"/>
      <c r="AD556" s="583"/>
      <c r="AE556" s="577"/>
      <c r="AF556" s="583"/>
      <c r="AG556" s="583"/>
      <c r="AH556" s="583"/>
      <c r="AI556" s="577"/>
      <c r="AJ556" s="583"/>
      <c r="AK556" s="577"/>
      <c r="AL556" s="531" t="s">
        <v>1679</v>
      </c>
      <c r="AM556" s="531" t="s">
        <v>2176</v>
      </c>
      <c r="AN556" s="531" t="s">
        <v>42</v>
      </c>
      <c r="AO556" s="269">
        <v>0.67400000000000004</v>
      </c>
      <c r="AP556" s="170" t="s">
        <v>5</v>
      </c>
      <c r="AQ556" s="479">
        <v>52119.248745000012</v>
      </c>
      <c r="AR556" s="416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</row>
    <row r="557" spans="1:86">
      <c r="A557" s="582"/>
      <c r="B557" s="584"/>
      <c r="C557" s="638"/>
      <c r="D557" s="578"/>
      <c r="E557" s="578"/>
      <c r="F557" s="578"/>
      <c r="G557" s="578"/>
      <c r="H557" s="584"/>
      <c r="I557" s="584"/>
      <c r="J557" s="584"/>
      <c r="K557" s="578"/>
      <c r="L557" s="584"/>
      <c r="M557" s="578"/>
      <c r="N557" s="584"/>
      <c r="O557" s="584"/>
      <c r="P557" s="584"/>
      <c r="Q557" s="578"/>
      <c r="R557" s="584"/>
      <c r="S557" s="578"/>
      <c r="T557" s="584"/>
      <c r="U557" s="584"/>
      <c r="V557" s="584"/>
      <c r="W557" s="578"/>
      <c r="X557" s="584"/>
      <c r="Y557" s="578"/>
      <c r="Z557" s="584"/>
      <c r="AA557" s="584"/>
      <c r="AB557" s="584"/>
      <c r="AC557" s="578"/>
      <c r="AD557" s="584"/>
      <c r="AE557" s="578"/>
      <c r="AF557" s="584"/>
      <c r="AG557" s="584"/>
      <c r="AH557" s="584"/>
      <c r="AI557" s="578"/>
      <c r="AJ557" s="584"/>
      <c r="AK557" s="578"/>
      <c r="AL557" s="532"/>
      <c r="AM557" s="532"/>
      <c r="AN557" s="532"/>
      <c r="AO557" s="269">
        <v>2490</v>
      </c>
      <c r="AP557" s="224" t="s">
        <v>8</v>
      </c>
      <c r="AQ557" s="480"/>
      <c r="AR557" s="417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</row>
    <row r="558" spans="1:86" ht="18" customHeight="1">
      <c r="A558" s="528">
        <v>118</v>
      </c>
      <c r="B558" s="558">
        <v>345912</v>
      </c>
      <c r="C558" s="552" t="s">
        <v>462</v>
      </c>
      <c r="D558" s="555">
        <v>0.9</v>
      </c>
      <c r="E558" s="555">
        <v>4234</v>
      </c>
      <c r="F558" s="555">
        <v>0.9</v>
      </c>
      <c r="G558" s="555">
        <v>4234</v>
      </c>
      <c r="H558" s="635"/>
      <c r="I558" s="635"/>
      <c r="J558" s="635"/>
      <c r="K558" s="555"/>
      <c r="L558" s="635"/>
      <c r="M558" s="555"/>
      <c r="N558" s="540"/>
      <c r="O558" s="540"/>
      <c r="P558" s="540"/>
      <c r="Q558" s="421"/>
      <c r="R558" s="540"/>
      <c r="S558" s="421"/>
      <c r="T558" s="443" t="s">
        <v>1868</v>
      </c>
      <c r="U558" s="540" t="s">
        <v>1869</v>
      </c>
      <c r="V558" s="372" t="s">
        <v>11</v>
      </c>
      <c r="W558" s="267">
        <v>0.182</v>
      </c>
      <c r="X558" s="170" t="s">
        <v>5</v>
      </c>
      <c r="Y558" s="421">
        <v>2449.9256600000003</v>
      </c>
      <c r="Z558" s="540"/>
      <c r="AA558" s="540"/>
      <c r="AB558" s="540"/>
      <c r="AC558" s="421"/>
      <c r="AD558" s="540"/>
      <c r="AE558" s="476"/>
      <c r="AF558" s="416"/>
      <c r="AG558" s="416"/>
      <c r="AH558" s="416"/>
      <c r="AI558" s="476"/>
      <c r="AJ558" s="416"/>
      <c r="AK558" s="476"/>
      <c r="AL558" s="416"/>
      <c r="AM558" s="416"/>
      <c r="AN558" s="416"/>
      <c r="AO558" s="476"/>
      <c r="AP558" s="416"/>
      <c r="AQ558" s="476"/>
      <c r="AR558" s="416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</row>
    <row r="559" spans="1:86" ht="18" customHeight="1">
      <c r="A559" s="529"/>
      <c r="B559" s="559"/>
      <c r="C559" s="553"/>
      <c r="D559" s="556"/>
      <c r="E559" s="556"/>
      <c r="F559" s="556"/>
      <c r="G559" s="556"/>
      <c r="H559" s="654"/>
      <c r="I559" s="654"/>
      <c r="J559" s="654"/>
      <c r="K559" s="556"/>
      <c r="L559" s="654"/>
      <c r="M559" s="556"/>
      <c r="N559" s="541"/>
      <c r="O559" s="541"/>
      <c r="P559" s="541"/>
      <c r="Q559" s="422"/>
      <c r="R559" s="541"/>
      <c r="S559" s="422"/>
      <c r="T559" s="444"/>
      <c r="U559" s="541"/>
      <c r="V559" s="374"/>
      <c r="W559" s="268">
        <v>874</v>
      </c>
      <c r="X559" s="224" t="s">
        <v>8</v>
      </c>
      <c r="Y559" s="422"/>
      <c r="Z559" s="541"/>
      <c r="AA559" s="541"/>
      <c r="AB559" s="541"/>
      <c r="AC559" s="422"/>
      <c r="AD559" s="541"/>
      <c r="AE559" s="477"/>
      <c r="AF559" s="475"/>
      <c r="AG559" s="475"/>
      <c r="AH559" s="475"/>
      <c r="AI559" s="477"/>
      <c r="AJ559" s="475"/>
      <c r="AK559" s="477"/>
      <c r="AL559" s="475"/>
      <c r="AM559" s="475"/>
      <c r="AN559" s="475"/>
      <c r="AO559" s="477"/>
      <c r="AP559" s="475"/>
      <c r="AQ559" s="477"/>
      <c r="AR559" s="475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</row>
    <row r="560" spans="1:86" ht="24.75" customHeight="1">
      <c r="A560" s="530"/>
      <c r="B560" s="560"/>
      <c r="C560" s="554"/>
      <c r="D560" s="557"/>
      <c r="E560" s="557"/>
      <c r="F560" s="557"/>
      <c r="G560" s="557"/>
      <c r="H560" s="636"/>
      <c r="I560" s="636"/>
      <c r="J560" s="636"/>
      <c r="K560" s="557"/>
      <c r="L560" s="636"/>
      <c r="M560" s="557"/>
      <c r="N560" s="542"/>
      <c r="O560" s="542"/>
      <c r="P560" s="542"/>
      <c r="Q560" s="423"/>
      <c r="R560" s="542"/>
      <c r="S560" s="423"/>
      <c r="T560" s="445"/>
      <c r="U560" s="542"/>
      <c r="V560" s="113" t="s">
        <v>105</v>
      </c>
      <c r="W560" s="243">
        <f>W559</f>
        <v>874</v>
      </c>
      <c r="X560" s="112" t="s">
        <v>8</v>
      </c>
      <c r="Y560" s="423"/>
      <c r="Z560" s="542"/>
      <c r="AA560" s="542"/>
      <c r="AB560" s="542"/>
      <c r="AC560" s="423"/>
      <c r="AD560" s="542"/>
      <c r="AE560" s="478"/>
      <c r="AF560" s="417"/>
      <c r="AG560" s="417"/>
      <c r="AH560" s="417"/>
      <c r="AI560" s="478"/>
      <c r="AJ560" s="417"/>
      <c r="AK560" s="478"/>
      <c r="AL560" s="417"/>
      <c r="AM560" s="417"/>
      <c r="AN560" s="417"/>
      <c r="AO560" s="478"/>
      <c r="AP560" s="417"/>
      <c r="AQ560" s="478"/>
      <c r="AR560" s="417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</row>
    <row r="561" spans="1:86" ht="18" customHeight="1">
      <c r="A561" s="528">
        <v>119</v>
      </c>
      <c r="B561" s="558" t="s">
        <v>464</v>
      </c>
      <c r="C561" s="552" t="s">
        <v>465</v>
      </c>
      <c r="D561" s="555">
        <v>0.2</v>
      </c>
      <c r="E561" s="555">
        <v>1072</v>
      </c>
      <c r="F561" s="555">
        <v>0.2</v>
      </c>
      <c r="G561" s="555">
        <v>1072</v>
      </c>
      <c r="H561" s="635"/>
      <c r="I561" s="635"/>
      <c r="J561" s="635"/>
      <c r="K561" s="555"/>
      <c r="L561" s="635"/>
      <c r="M561" s="555"/>
      <c r="N561" s="540"/>
      <c r="O561" s="540"/>
      <c r="P561" s="540"/>
      <c r="Q561" s="421"/>
      <c r="R561" s="540"/>
      <c r="S561" s="421"/>
      <c r="T561" s="443" t="s">
        <v>1870</v>
      </c>
      <c r="U561" s="540" t="s">
        <v>1871</v>
      </c>
      <c r="V561" s="372" t="s">
        <v>11</v>
      </c>
      <c r="W561" s="267">
        <v>0.13300000000000001</v>
      </c>
      <c r="X561" s="170" t="s">
        <v>5</v>
      </c>
      <c r="Y561" s="421">
        <v>1790.3302899999999</v>
      </c>
      <c r="Z561" s="540"/>
      <c r="AA561" s="540"/>
      <c r="AB561" s="540"/>
      <c r="AC561" s="421"/>
      <c r="AD561" s="540"/>
      <c r="AE561" s="476"/>
      <c r="AF561" s="416"/>
      <c r="AG561" s="416"/>
      <c r="AH561" s="416"/>
      <c r="AI561" s="476"/>
      <c r="AJ561" s="416"/>
      <c r="AK561" s="476"/>
      <c r="AL561" s="416"/>
      <c r="AM561" s="416"/>
      <c r="AN561" s="416"/>
      <c r="AO561" s="476"/>
      <c r="AP561" s="416"/>
      <c r="AQ561" s="476"/>
      <c r="AR561" s="416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</row>
    <row r="562" spans="1:86" ht="18" customHeight="1">
      <c r="A562" s="529"/>
      <c r="B562" s="559"/>
      <c r="C562" s="553"/>
      <c r="D562" s="556"/>
      <c r="E562" s="556"/>
      <c r="F562" s="556"/>
      <c r="G562" s="556"/>
      <c r="H562" s="654"/>
      <c r="I562" s="654"/>
      <c r="J562" s="654"/>
      <c r="K562" s="556"/>
      <c r="L562" s="654"/>
      <c r="M562" s="556"/>
      <c r="N562" s="541"/>
      <c r="O562" s="541"/>
      <c r="P562" s="541"/>
      <c r="Q562" s="422"/>
      <c r="R562" s="541"/>
      <c r="S562" s="422"/>
      <c r="T562" s="444"/>
      <c r="U562" s="541"/>
      <c r="V562" s="374"/>
      <c r="W562" s="268">
        <v>612</v>
      </c>
      <c r="X562" s="224" t="s">
        <v>8</v>
      </c>
      <c r="Y562" s="422"/>
      <c r="Z562" s="541"/>
      <c r="AA562" s="541"/>
      <c r="AB562" s="541"/>
      <c r="AC562" s="422"/>
      <c r="AD562" s="541"/>
      <c r="AE562" s="477"/>
      <c r="AF562" s="475"/>
      <c r="AG562" s="475"/>
      <c r="AH562" s="475"/>
      <c r="AI562" s="477"/>
      <c r="AJ562" s="475"/>
      <c r="AK562" s="477"/>
      <c r="AL562" s="475"/>
      <c r="AM562" s="475"/>
      <c r="AN562" s="475"/>
      <c r="AO562" s="477"/>
      <c r="AP562" s="475"/>
      <c r="AQ562" s="477"/>
      <c r="AR562" s="475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</row>
    <row r="563" spans="1:86" ht="24.75" customHeight="1">
      <c r="A563" s="530"/>
      <c r="B563" s="560"/>
      <c r="C563" s="554"/>
      <c r="D563" s="557"/>
      <c r="E563" s="557"/>
      <c r="F563" s="557"/>
      <c r="G563" s="557"/>
      <c r="H563" s="636"/>
      <c r="I563" s="636"/>
      <c r="J563" s="636"/>
      <c r="K563" s="557"/>
      <c r="L563" s="636"/>
      <c r="M563" s="557"/>
      <c r="N563" s="542"/>
      <c r="O563" s="542"/>
      <c r="P563" s="542"/>
      <c r="Q563" s="423"/>
      <c r="R563" s="542"/>
      <c r="S563" s="423"/>
      <c r="T563" s="445"/>
      <c r="U563" s="542"/>
      <c r="V563" s="113" t="s">
        <v>105</v>
      </c>
      <c r="W563" s="243">
        <f>W562</f>
        <v>612</v>
      </c>
      <c r="X563" s="112" t="s">
        <v>8</v>
      </c>
      <c r="Y563" s="423"/>
      <c r="Z563" s="542"/>
      <c r="AA563" s="542"/>
      <c r="AB563" s="542"/>
      <c r="AC563" s="423"/>
      <c r="AD563" s="542"/>
      <c r="AE563" s="478"/>
      <c r="AF563" s="417"/>
      <c r="AG563" s="417"/>
      <c r="AH563" s="417"/>
      <c r="AI563" s="478"/>
      <c r="AJ563" s="417"/>
      <c r="AK563" s="478"/>
      <c r="AL563" s="417"/>
      <c r="AM563" s="417"/>
      <c r="AN563" s="417"/>
      <c r="AO563" s="478"/>
      <c r="AP563" s="417"/>
      <c r="AQ563" s="478"/>
      <c r="AR563" s="417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</row>
    <row r="564" spans="1:86" ht="15" customHeight="1">
      <c r="A564" s="519">
        <v>120</v>
      </c>
      <c r="B564" s="440">
        <v>333829</v>
      </c>
      <c r="C564" s="498" t="s">
        <v>468</v>
      </c>
      <c r="D564" s="501">
        <v>1.4</v>
      </c>
      <c r="E564" s="501">
        <v>8680</v>
      </c>
      <c r="F564" s="501">
        <v>1.4</v>
      </c>
      <c r="G564" s="501">
        <v>8680</v>
      </c>
      <c r="H564" s="440"/>
      <c r="I564" s="440"/>
      <c r="J564" s="440"/>
      <c r="K564" s="501"/>
      <c r="L564" s="440"/>
      <c r="M564" s="501"/>
      <c r="N564" s="372"/>
      <c r="O564" s="372"/>
      <c r="P564" s="372"/>
      <c r="Q564" s="516"/>
      <c r="R564" s="372"/>
      <c r="S564" s="516"/>
      <c r="T564" s="372" t="s">
        <v>1843</v>
      </c>
      <c r="U564" s="372" t="s">
        <v>1743</v>
      </c>
      <c r="V564" s="372" t="s">
        <v>11</v>
      </c>
      <c r="W564" s="267">
        <v>0.6</v>
      </c>
      <c r="X564" s="170" t="s">
        <v>5</v>
      </c>
      <c r="Y564" s="421">
        <v>8076.6779999999981</v>
      </c>
      <c r="Z564" s="418"/>
      <c r="AA564" s="418"/>
      <c r="AB564" s="418"/>
      <c r="AC564" s="421"/>
      <c r="AD564" s="418"/>
      <c r="AE564" s="421"/>
      <c r="AF564" s="418"/>
      <c r="AG564" s="418"/>
      <c r="AH564" s="418"/>
      <c r="AI564" s="421"/>
      <c r="AJ564" s="418"/>
      <c r="AK564" s="421"/>
      <c r="AL564" s="418"/>
      <c r="AM564" s="418"/>
      <c r="AN564" s="418"/>
      <c r="AO564" s="421"/>
      <c r="AP564" s="418"/>
      <c r="AQ564" s="421"/>
      <c r="AR564" s="418"/>
    </row>
    <row r="565" spans="1:86">
      <c r="A565" s="520"/>
      <c r="B565" s="441"/>
      <c r="C565" s="499"/>
      <c r="D565" s="502"/>
      <c r="E565" s="502"/>
      <c r="F565" s="502"/>
      <c r="G565" s="502"/>
      <c r="H565" s="441"/>
      <c r="I565" s="441"/>
      <c r="J565" s="441"/>
      <c r="K565" s="502"/>
      <c r="L565" s="441"/>
      <c r="M565" s="502"/>
      <c r="N565" s="373"/>
      <c r="O565" s="373"/>
      <c r="P565" s="373"/>
      <c r="Q565" s="517"/>
      <c r="R565" s="373"/>
      <c r="S565" s="517"/>
      <c r="T565" s="373"/>
      <c r="U565" s="373"/>
      <c r="V565" s="374"/>
      <c r="W565" s="268">
        <v>3720</v>
      </c>
      <c r="X565" s="170" t="s">
        <v>8</v>
      </c>
      <c r="Y565" s="422"/>
      <c r="Z565" s="419"/>
      <c r="AA565" s="419"/>
      <c r="AB565" s="419"/>
      <c r="AC565" s="422"/>
      <c r="AD565" s="419"/>
      <c r="AE565" s="422"/>
      <c r="AF565" s="419"/>
      <c r="AG565" s="419"/>
      <c r="AH565" s="419"/>
      <c r="AI565" s="422"/>
      <c r="AJ565" s="419"/>
      <c r="AK565" s="422"/>
      <c r="AL565" s="419"/>
      <c r="AM565" s="419"/>
      <c r="AN565" s="419"/>
      <c r="AO565" s="422"/>
      <c r="AP565" s="419"/>
      <c r="AQ565" s="422"/>
      <c r="AR565" s="419"/>
    </row>
    <row r="566" spans="1:86">
      <c r="A566" s="520"/>
      <c r="B566" s="441"/>
      <c r="C566" s="499"/>
      <c r="D566" s="502"/>
      <c r="E566" s="502"/>
      <c r="F566" s="502"/>
      <c r="G566" s="502"/>
      <c r="H566" s="441"/>
      <c r="I566" s="441"/>
      <c r="J566" s="441"/>
      <c r="K566" s="502"/>
      <c r="L566" s="441"/>
      <c r="M566" s="502"/>
      <c r="N566" s="373"/>
      <c r="O566" s="373"/>
      <c r="P566" s="373"/>
      <c r="Q566" s="517"/>
      <c r="R566" s="373"/>
      <c r="S566" s="517"/>
      <c r="T566" s="373"/>
      <c r="U566" s="373"/>
      <c r="V566" s="372" t="s">
        <v>12</v>
      </c>
      <c r="W566" s="268">
        <v>47.4</v>
      </c>
      <c r="X566" s="224" t="s">
        <v>8</v>
      </c>
      <c r="Y566" s="422"/>
      <c r="Z566" s="419"/>
      <c r="AA566" s="419"/>
      <c r="AB566" s="419"/>
      <c r="AC566" s="422"/>
      <c r="AD566" s="419"/>
      <c r="AE566" s="422"/>
      <c r="AF566" s="419"/>
      <c r="AG566" s="419"/>
      <c r="AH566" s="419"/>
      <c r="AI566" s="422"/>
      <c r="AJ566" s="419"/>
      <c r="AK566" s="422"/>
      <c r="AL566" s="419"/>
      <c r="AM566" s="419"/>
      <c r="AN566" s="419"/>
      <c r="AO566" s="422"/>
      <c r="AP566" s="419"/>
      <c r="AQ566" s="422"/>
      <c r="AR566" s="419"/>
    </row>
    <row r="567" spans="1:86">
      <c r="A567" s="520"/>
      <c r="B567" s="441"/>
      <c r="C567" s="499"/>
      <c r="D567" s="502"/>
      <c r="E567" s="502"/>
      <c r="F567" s="502"/>
      <c r="G567" s="502"/>
      <c r="H567" s="441"/>
      <c r="I567" s="441"/>
      <c r="J567" s="441"/>
      <c r="K567" s="502"/>
      <c r="L567" s="441"/>
      <c r="M567" s="502"/>
      <c r="N567" s="373"/>
      <c r="O567" s="373"/>
      <c r="P567" s="373"/>
      <c r="Q567" s="517"/>
      <c r="R567" s="373"/>
      <c r="S567" s="517"/>
      <c r="T567" s="373"/>
      <c r="U567" s="373"/>
      <c r="V567" s="374"/>
      <c r="W567" s="268">
        <v>0.32</v>
      </c>
      <c r="X567" s="170" t="s">
        <v>5</v>
      </c>
      <c r="Y567" s="422"/>
      <c r="Z567" s="419"/>
      <c r="AA567" s="419"/>
      <c r="AB567" s="419"/>
      <c r="AC567" s="422"/>
      <c r="AD567" s="419"/>
      <c r="AE567" s="422"/>
      <c r="AF567" s="419"/>
      <c r="AG567" s="419"/>
      <c r="AH567" s="419"/>
      <c r="AI567" s="422"/>
      <c r="AJ567" s="419"/>
      <c r="AK567" s="422"/>
      <c r="AL567" s="419"/>
      <c r="AM567" s="419"/>
      <c r="AN567" s="419"/>
      <c r="AO567" s="422"/>
      <c r="AP567" s="419"/>
      <c r="AQ567" s="422"/>
      <c r="AR567" s="419"/>
    </row>
    <row r="568" spans="1:86" ht="18.75" customHeight="1">
      <c r="A568" s="521"/>
      <c r="B568" s="442"/>
      <c r="C568" s="500"/>
      <c r="D568" s="503"/>
      <c r="E568" s="503"/>
      <c r="F568" s="503"/>
      <c r="G568" s="503"/>
      <c r="H568" s="442"/>
      <c r="I568" s="442"/>
      <c r="J568" s="442"/>
      <c r="K568" s="503"/>
      <c r="L568" s="442"/>
      <c r="M568" s="503"/>
      <c r="N568" s="374"/>
      <c r="O568" s="374"/>
      <c r="P568" s="374"/>
      <c r="Q568" s="518"/>
      <c r="R568" s="374"/>
      <c r="S568" s="518"/>
      <c r="T568" s="374"/>
      <c r="U568" s="374"/>
      <c r="V568" s="113" t="s">
        <v>105</v>
      </c>
      <c r="W568" s="243">
        <f>W565</f>
        <v>3720</v>
      </c>
      <c r="X568" s="112" t="s">
        <v>8</v>
      </c>
      <c r="Y568" s="423"/>
      <c r="Z568" s="420"/>
      <c r="AA568" s="420"/>
      <c r="AB568" s="420"/>
      <c r="AC568" s="423"/>
      <c r="AD568" s="420"/>
      <c r="AE568" s="423"/>
      <c r="AF568" s="420"/>
      <c r="AG568" s="420"/>
      <c r="AH568" s="420"/>
      <c r="AI568" s="423"/>
      <c r="AJ568" s="420"/>
      <c r="AK568" s="423"/>
      <c r="AL568" s="420"/>
      <c r="AM568" s="420"/>
      <c r="AN568" s="420"/>
      <c r="AO568" s="423"/>
      <c r="AP568" s="420"/>
      <c r="AQ568" s="423"/>
      <c r="AR568" s="420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</row>
    <row r="569" spans="1:86" ht="15" customHeight="1">
      <c r="A569" s="519">
        <v>121</v>
      </c>
      <c r="B569" s="440" t="s">
        <v>469</v>
      </c>
      <c r="C569" s="498" t="s">
        <v>470</v>
      </c>
      <c r="D569" s="501">
        <v>0.8</v>
      </c>
      <c r="E569" s="501">
        <v>4960</v>
      </c>
      <c r="F569" s="501">
        <v>0.8</v>
      </c>
      <c r="G569" s="501">
        <v>4960</v>
      </c>
      <c r="H569" s="606"/>
      <c r="I569" s="440"/>
      <c r="J569" s="440"/>
      <c r="K569" s="501"/>
      <c r="L569" s="440"/>
      <c r="M569" s="501"/>
      <c r="N569" s="372"/>
      <c r="O569" s="372"/>
      <c r="P569" s="372"/>
      <c r="Q569" s="516"/>
      <c r="R569" s="372"/>
      <c r="S569" s="516"/>
      <c r="T569" s="372" t="s">
        <v>1872</v>
      </c>
      <c r="U569" s="372" t="s">
        <v>1680</v>
      </c>
      <c r="V569" s="372" t="s">
        <v>11</v>
      </c>
      <c r="W569" s="267">
        <v>0.8</v>
      </c>
      <c r="X569" s="170" t="s">
        <v>5</v>
      </c>
      <c r="Y569" s="421">
        <v>10768.904</v>
      </c>
      <c r="Z569" s="418"/>
      <c r="AA569" s="418"/>
      <c r="AB569" s="418"/>
      <c r="AC569" s="421"/>
      <c r="AD569" s="418"/>
      <c r="AE569" s="421"/>
      <c r="AF569" s="418"/>
      <c r="AG569" s="418"/>
      <c r="AH569" s="418"/>
      <c r="AI569" s="421"/>
      <c r="AJ569" s="418"/>
      <c r="AK569" s="421"/>
      <c r="AL569" s="418"/>
      <c r="AM569" s="418"/>
      <c r="AN569" s="418"/>
      <c r="AO569" s="421"/>
      <c r="AP569" s="418"/>
      <c r="AQ569" s="421"/>
      <c r="AR569" s="418"/>
    </row>
    <row r="570" spans="1:86">
      <c r="A570" s="520"/>
      <c r="B570" s="441"/>
      <c r="C570" s="499"/>
      <c r="D570" s="502"/>
      <c r="E570" s="502"/>
      <c r="F570" s="502"/>
      <c r="G570" s="502"/>
      <c r="H570" s="607"/>
      <c r="I570" s="441"/>
      <c r="J570" s="441"/>
      <c r="K570" s="502"/>
      <c r="L570" s="441"/>
      <c r="M570" s="502"/>
      <c r="N570" s="373"/>
      <c r="O570" s="373"/>
      <c r="P570" s="373"/>
      <c r="Q570" s="517"/>
      <c r="R570" s="373"/>
      <c r="S570" s="517"/>
      <c r="T570" s="373"/>
      <c r="U570" s="373"/>
      <c r="V570" s="374"/>
      <c r="W570" s="268">
        <v>4960</v>
      </c>
      <c r="X570" s="170" t="s">
        <v>8</v>
      </c>
      <c r="Y570" s="422"/>
      <c r="Z570" s="419"/>
      <c r="AA570" s="419"/>
      <c r="AB570" s="419"/>
      <c r="AC570" s="422"/>
      <c r="AD570" s="419"/>
      <c r="AE570" s="422"/>
      <c r="AF570" s="419"/>
      <c r="AG570" s="419"/>
      <c r="AH570" s="419"/>
      <c r="AI570" s="422"/>
      <c r="AJ570" s="419"/>
      <c r="AK570" s="422"/>
      <c r="AL570" s="419"/>
      <c r="AM570" s="419"/>
      <c r="AN570" s="419"/>
      <c r="AO570" s="422"/>
      <c r="AP570" s="419"/>
      <c r="AQ570" s="422"/>
      <c r="AR570" s="419"/>
    </row>
    <row r="571" spans="1:86">
      <c r="A571" s="520"/>
      <c r="B571" s="441"/>
      <c r="C571" s="499"/>
      <c r="D571" s="502"/>
      <c r="E571" s="502"/>
      <c r="F571" s="502"/>
      <c r="G571" s="502"/>
      <c r="H571" s="607"/>
      <c r="I571" s="441"/>
      <c r="J571" s="441"/>
      <c r="K571" s="502"/>
      <c r="L571" s="441"/>
      <c r="M571" s="502"/>
      <c r="N571" s="373"/>
      <c r="O571" s="373"/>
      <c r="P571" s="373"/>
      <c r="Q571" s="517"/>
      <c r="R571" s="373"/>
      <c r="S571" s="517"/>
      <c r="T571" s="373"/>
      <c r="U571" s="373"/>
      <c r="V571" s="372" t="s">
        <v>12</v>
      </c>
      <c r="W571" s="268">
        <v>67.2</v>
      </c>
      <c r="X571" s="224" t="s">
        <v>8</v>
      </c>
      <c r="Y571" s="422"/>
      <c r="Z571" s="419"/>
      <c r="AA571" s="419"/>
      <c r="AB571" s="419"/>
      <c r="AC571" s="422"/>
      <c r="AD571" s="419"/>
      <c r="AE571" s="422"/>
      <c r="AF571" s="419"/>
      <c r="AG571" s="419"/>
      <c r="AH571" s="419"/>
      <c r="AI571" s="422"/>
      <c r="AJ571" s="419"/>
      <c r="AK571" s="422"/>
      <c r="AL571" s="419"/>
      <c r="AM571" s="419"/>
      <c r="AN571" s="419"/>
      <c r="AO571" s="422"/>
      <c r="AP571" s="419"/>
      <c r="AQ571" s="422"/>
      <c r="AR571" s="419"/>
    </row>
    <row r="572" spans="1:86">
      <c r="A572" s="520"/>
      <c r="B572" s="441"/>
      <c r="C572" s="499"/>
      <c r="D572" s="502"/>
      <c r="E572" s="502"/>
      <c r="F572" s="502"/>
      <c r="G572" s="502"/>
      <c r="H572" s="607"/>
      <c r="I572" s="441"/>
      <c r="J572" s="441"/>
      <c r="K572" s="502"/>
      <c r="L572" s="441"/>
      <c r="M572" s="502"/>
      <c r="N572" s="373"/>
      <c r="O572" s="373"/>
      <c r="P572" s="373"/>
      <c r="Q572" s="517"/>
      <c r="R572" s="373"/>
      <c r="S572" s="517"/>
      <c r="T572" s="373"/>
      <c r="U572" s="373"/>
      <c r="V572" s="374"/>
      <c r="W572" s="268">
        <v>0.8</v>
      </c>
      <c r="X572" s="170" t="s">
        <v>5</v>
      </c>
      <c r="Y572" s="422"/>
      <c r="Z572" s="419"/>
      <c r="AA572" s="419"/>
      <c r="AB572" s="419"/>
      <c r="AC572" s="422"/>
      <c r="AD572" s="419"/>
      <c r="AE572" s="422"/>
      <c r="AF572" s="419"/>
      <c r="AG572" s="419"/>
      <c r="AH572" s="419"/>
      <c r="AI572" s="422"/>
      <c r="AJ572" s="419"/>
      <c r="AK572" s="422"/>
      <c r="AL572" s="419"/>
      <c r="AM572" s="419"/>
      <c r="AN572" s="419"/>
      <c r="AO572" s="422"/>
      <c r="AP572" s="419"/>
      <c r="AQ572" s="422"/>
      <c r="AR572" s="419"/>
    </row>
    <row r="573" spans="1:86" ht="18.75" customHeight="1">
      <c r="A573" s="521"/>
      <c r="B573" s="442"/>
      <c r="C573" s="500"/>
      <c r="D573" s="503"/>
      <c r="E573" s="503"/>
      <c r="F573" s="503"/>
      <c r="G573" s="503"/>
      <c r="H573" s="608"/>
      <c r="I573" s="442"/>
      <c r="J573" s="442"/>
      <c r="K573" s="503"/>
      <c r="L573" s="442"/>
      <c r="M573" s="503"/>
      <c r="N573" s="374"/>
      <c r="O573" s="374"/>
      <c r="P573" s="374"/>
      <c r="Q573" s="518"/>
      <c r="R573" s="374"/>
      <c r="S573" s="518"/>
      <c r="T573" s="374"/>
      <c r="U573" s="374"/>
      <c r="V573" s="113" t="s">
        <v>105</v>
      </c>
      <c r="W573" s="243">
        <f>W570</f>
        <v>4960</v>
      </c>
      <c r="X573" s="112" t="s">
        <v>8</v>
      </c>
      <c r="Y573" s="423"/>
      <c r="Z573" s="420"/>
      <c r="AA573" s="420"/>
      <c r="AB573" s="420"/>
      <c r="AC573" s="423"/>
      <c r="AD573" s="420"/>
      <c r="AE573" s="423"/>
      <c r="AF573" s="420"/>
      <c r="AG573" s="420"/>
      <c r="AH573" s="420"/>
      <c r="AI573" s="423"/>
      <c r="AJ573" s="420"/>
      <c r="AK573" s="423"/>
      <c r="AL573" s="420"/>
      <c r="AM573" s="420"/>
      <c r="AN573" s="420"/>
      <c r="AO573" s="423"/>
      <c r="AP573" s="420"/>
      <c r="AQ573" s="423"/>
      <c r="AR573" s="420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</row>
    <row r="574" spans="1:86" ht="15" customHeight="1">
      <c r="A574" s="396">
        <v>122</v>
      </c>
      <c r="B574" s="408" t="s">
        <v>471</v>
      </c>
      <c r="C574" s="549" t="s">
        <v>472</v>
      </c>
      <c r="D574" s="413">
        <v>1.2</v>
      </c>
      <c r="E574" s="413">
        <v>10320</v>
      </c>
      <c r="F574" s="413">
        <v>1.2</v>
      </c>
      <c r="G574" s="413">
        <v>10320</v>
      </c>
      <c r="H574" s="408" t="s">
        <v>2281</v>
      </c>
      <c r="I574" s="408" t="s">
        <v>2280</v>
      </c>
      <c r="J574" s="405" t="s">
        <v>11</v>
      </c>
      <c r="K574" s="266">
        <v>1.1519999999999999</v>
      </c>
      <c r="L574" s="316" t="s">
        <v>5</v>
      </c>
      <c r="M574" s="399">
        <v>12746.956</v>
      </c>
      <c r="N574" s="567"/>
      <c r="O574" s="567"/>
      <c r="P574" s="567"/>
      <c r="Q574" s="616"/>
      <c r="R574" s="567"/>
      <c r="S574" s="616"/>
      <c r="T574" s="567"/>
      <c r="U574" s="567"/>
      <c r="V574" s="567"/>
      <c r="W574" s="616"/>
      <c r="X574" s="567"/>
      <c r="Y574" s="616"/>
      <c r="Z574" s="567"/>
      <c r="AA574" s="567"/>
      <c r="AB574" s="567"/>
      <c r="AC574" s="616"/>
      <c r="AD574" s="567"/>
      <c r="AE574" s="616"/>
      <c r="AF574" s="567"/>
      <c r="AG574" s="567"/>
      <c r="AH574" s="567"/>
      <c r="AI574" s="616"/>
      <c r="AJ574" s="567"/>
      <c r="AK574" s="616"/>
      <c r="AL574" s="567"/>
      <c r="AM574" s="567"/>
      <c r="AN574" s="567"/>
      <c r="AO574" s="616"/>
      <c r="AP574" s="567"/>
      <c r="AQ574" s="616"/>
      <c r="AR574" s="567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</row>
    <row r="575" spans="1:86" ht="15" customHeight="1">
      <c r="A575" s="397"/>
      <c r="B575" s="409"/>
      <c r="C575" s="550"/>
      <c r="D575" s="414"/>
      <c r="E575" s="414"/>
      <c r="F575" s="414"/>
      <c r="G575" s="414"/>
      <c r="H575" s="409"/>
      <c r="I575" s="409"/>
      <c r="J575" s="407"/>
      <c r="K575" s="266">
        <v>8064</v>
      </c>
      <c r="L575" s="316" t="s">
        <v>8</v>
      </c>
      <c r="M575" s="400"/>
      <c r="N575" s="568"/>
      <c r="O575" s="568"/>
      <c r="P575" s="568"/>
      <c r="Q575" s="617"/>
      <c r="R575" s="568"/>
      <c r="S575" s="617"/>
      <c r="T575" s="568"/>
      <c r="U575" s="568"/>
      <c r="V575" s="568"/>
      <c r="W575" s="617"/>
      <c r="X575" s="568"/>
      <c r="Y575" s="617"/>
      <c r="Z575" s="568"/>
      <c r="AA575" s="568"/>
      <c r="AB575" s="568"/>
      <c r="AC575" s="617"/>
      <c r="AD575" s="568"/>
      <c r="AE575" s="617"/>
      <c r="AF575" s="568"/>
      <c r="AG575" s="568"/>
      <c r="AH575" s="568"/>
      <c r="AI575" s="617"/>
      <c r="AJ575" s="568"/>
      <c r="AK575" s="617"/>
      <c r="AL575" s="568"/>
      <c r="AM575" s="568"/>
      <c r="AN575" s="568"/>
      <c r="AO575" s="617"/>
      <c r="AP575" s="568"/>
      <c r="AQ575" s="617"/>
      <c r="AR575" s="568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</row>
    <row r="576" spans="1:86">
      <c r="A576" s="397"/>
      <c r="B576" s="409"/>
      <c r="C576" s="550"/>
      <c r="D576" s="414"/>
      <c r="E576" s="414"/>
      <c r="F576" s="414"/>
      <c r="G576" s="414"/>
      <c r="H576" s="409"/>
      <c r="I576" s="409"/>
      <c r="J576" s="405" t="s">
        <v>12</v>
      </c>
      <c r="K576" s="266">
        <v>526.25</v>
      </c>
      <c r="L576" s="316" t="s">
        <v>8</v>
      </c>
      <c r="M576" s="400"/>
      <c r="N576" s="568"/>
      <c r="O576" s="568"/>
      <c r="P576" s="568"/>
      <c r="Q576" s="617"/>
      <c r="R576" s="568"/>
      <c r="S576" s="617"/>
      <c r="T576" s="568"/>
      <c r="U576" s="568"/>
      <c r="V576" s="568"/>
      <c r="W576" s="617"/>
      <c r="X576" s="568"/>
      <c r="Y576" s="617"/>
      <c r="Z576" s="568"/>
      <c r="AA576" s="568"/>
      <c r="AB576" s="568"/>
      <c r="AC576" s="617"/>
      <c r="AD576" s="568"/>
      <c r="AE576" s="617"/>
      <c r="AF576" s="568"/>
      <c r="AG576" s="568"/>
      <c r="AH576" s="568"/>
      <c r="AI576" s="617"/>
      <c r="AJ576" s="568"/>
      <c r="AK576" s="617"/>
      <c r="AL576" s="568"/>
      <c r="AM576" s="568"/>
      <c r="AN576" s="568"/>
      <c r="AO576" s="617"/>
      <c r="AP576" s="568"/>
      <c r="AQ576" s="617"/>
      <c r="AR576" s="568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</row>
    <row r="577" spans="1:86">
      <c r="A577" s="397"/>
      <c r="B577" s="409"/>
      <c r="C577" s="550"/>
      <c r="D577" s="414"/>
      <c r="E577" s="414"/>
      <c r="F577" s="414"/>
      <c r="G577" s="414"/>
      <c r="H577" s="409"/>
      <c r="I577" s="409"/>
      <c r="J577" s="407"/>
      <c r="K577" s="266">
        <v>1.1519999999999999</v>
      </c>
      <c r="L577" s="316" t="s">
        <v>5</v>
      </c>
      <c r="M577" s="400"/>
      <c r="N577" s="568"/>
      <c r="O577" s="568"/>
      <c r="P577" s="568"/>
      <c r="Q577" s="617"/>
      <c r="R577" s="568"/>
      <c r="S577" s="617"/>
      <c r="T577" s="568"/>
      <c r="U577" s="568"/>
      <c r="V577" s="568"/>
      <c r="W577" s="617"/>
      <c r="X577" s="568"/>
      <c r="Y577" s="617"/>
      <c r="Z577" s="568"/>
      <c r="AA577" s="568"/>
      <c r="AB577" s="568"/>
      <c r="AC577" s="617"/>
      <c r="AD577" s="568"/>
      <c r="AE577" s="617"/>
      <c r="AF577" s="568"/>
      <c r="AG577" s="568"/>
      <c r="AH577" s="568"/>
      <c r="AI577" s="617"/>
      <c r="AJ577" s="568"/>
      <c r="AK577" s="617"/>
      <c r="AL577" s="568"/>
      <c r="AM577" s="568"/>
      <c r="AN577" s="568"/>
      <c r="AO577" s="617"/>
      <c r="AP577" s="568"/>
      <c r="AQ577" s="617"/>
      <c r="AR577" s="568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</row>
    <row r="578" spans="1:86" ht="30">
      <c r="A578" s="397"/>
      <c r="B578" s="409"/>
      <c r="C578" s="550"/>
      <c r="D578" s="414"/>
      <c r="E578" s="414"/>
      <c r="F578" s="414"/>
      <c r="G578" s="414"/>
      <c r="H578" s="409"/>
      <c r="I578" s="409"/>
      <c r="J578" s="315" t="s">
        <v>44</v>
      </c>
      <c r="K578" s="266">
        <v>53</v>
      </c>
      <c r="L578" s="316" t="s">
        <v>14</v>
      </c>
      <c r="M578" s="400"/>
      <c r="N578" s="568"/>
      <c r="O578" s="568"/>
      <c r="P578" s="568"/>
      <c r="Q578" s="617"/>
      <c r="R578" s="568"/>
      <c r="S578" s="617"/>
      <c r="T578" s="568"/>
      <c r="U578" s="568"/>
      <c r="V578" s="568"/>
      <c r="W578" s="617"/>
      <c r="X578" s="568"/>
      <c r="Y578" s="617"/>
      <c r="Z578" s="568"/>
      <c r="AA578" s="568"/>
      <c r="AB578" s="568"/>
      <c r="AC578" s="617"/>
      <c r="AD578" s="568"/>
      <c r="AE578" s="617"/>
      <c r="AF578" s="568"/>
      <c r="AG578" s="568"/>
      <c r="AH578" s="568"/>
      <c r="AI578" s="617"/>
      <c r="AJ578" s="568"/>
      <c r="AK578" s="617"/>
      <c r="AL578" s="568"/>
      <c r="AM578" s="568"/>
      <c r="AN578" s="568"/>
      <c r="AO578" s="617"/>
      <c r="AP578" s="568"/>
      <c r="AQ578" s="617"/>
      <c r="AR578" s="568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</row>
    <row r="579" spans="1:86">
      <c r="A579" s="398"/>
      <c r="B579" s="410"/>
      <c r="C579" s="551"/>
      <c r="D579" s="415"/>
      <c r="E579" s="415"/>
      <c r="F579" s="415"/>
      <c r="G579" s="415"/>
      <c r="H579" s="410"/>
      <c r="I579" s="410"/>
      <c r="J579" s="304" t="s">
        <v>105</v>
      </c>
      <c r="K579" s="266">
        <f>K575</f>
        <v>8064</v>
      </c>
      <c r="L579" s="316" t="s">
        <v>8</v>
      </c>
      <c r="M579" s="401"/>
      <c r="N579" s="569"/>
      <c r="O579" s="569"/>
      <c r="P579" s="569"/>
      <c r="Q579" s="618"/>
      <c r="R579" s="569"/>
      <c r="S579" s="618"/>
      <c r="T579" s="569"/>
      <c r="U579" s="569"/>
      <c r="V579" s="569"/>
      <c r="W579" s="618"/>
      <c r="X579" s="569"/>
      <c r="Y579" s="618"/>
      <c r="Z579" s="569"/>
      <c r="AA579" s="569"/>
      <c r="AB579" s="569"/>
      <c r="AC579" s="618"/>
      <c r="AD579" s="569"/>
      <c r="AE579" s="618"/>
      <c r="AF579" s="569"/>
      <c r="AG579" s="569"/>
      <c r="AH579" s="569"/>
      <c r="AI579" s="618"/>
      <c r="AJ579" s="569"/>
      <c r="AK579" s="618"/>
      <c r="AL579" s="569"/>
      <c r="AM579" s="569"/>
      <c r="AN579" s="569"/>
      <c r="AO579" s="618"/>
      <c r="AP579" s="569"/>
      <c r="AQ579" s="618"/>
      <c r="AR579" s="569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</row>
    <row r="580" spans="1:86" ht="18" customHeight="1">
      <c r="A580" s="528">
        <v>123</v>
      </c>
      <c r="B580" s="484">
        <v>336573</v>
      </c>
      <c r="C580" s="552" t="s">
        <v>475</v>
      </c>
      <c r="D580" s="555">
        <v>1.2</v>
      </c>
      <c r="E580" s="555">
        <v>7200</v>
      </c>
      <c r="F580" s="555">
        <v>1.2</v>
      </c>
      <c r="G580" s="555">
        <v>7200</v>
      </c>
      <c r="H580" s="635"/>
      <c r="I580" s="635"/>
      <c r="J580" s="635"/>
      <c r="K580" s="555"/>
      <c r="L580" s="635"/>
      <c r="M580" s="555"/>
      <c r="N580" s="540"/>
      <c r="O580" s="540"/>
      <c r="P580" s="540"/>
      <c r="Q580" s="421"/>
      <c r="R580" s="540"/>
      <c r="S580" s="421"/>
      <c r="T580" s="443" t="s">
        <v>1874</v>
      </c>
      <c r="U580" s="540" t="s">
        <v>1875</v>
      </c>
      <c r="V580" s="372" t="s">
        <v>11</v>
      </c>
      <c r="W580" s="267">
        <v>0.64</v>
      </c>
      <c r="X580" s="170" t="s">
        <v>5</v>
      </c>
      <c r="Y580" s="421">
        <v>8615.1231999999982</v>
      </c>
      <c r="Z580" s="540"/>
      <c r="AA580" s="540"/>
      <c r="AB580" s="540"/>
      <c r="AC580" s="421"/>
      <c r="AD580" s="540"/>
      <c r="AE580" s="476"/>
      <c r="AF580" s="416"/>
      <c r="AG580" s="416"/>
      <c r="AH580" s="416"/>
      <c r="AI580" s="476"/>
      <c r="AJ580" s="416"/>
      <c r="AK580" s="476"/>
      <c r="AL580" s="416"/>
      <c r="AM580" s="416"/>
      <c r="AN580" s="416"/>
      <c r="AO580" s="476"/>
      <c r="AP580" s="416"/>
      <c r="AQ580" s="476"/>
      <c r="AR580" s="416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</row>
    <row r="581" spans="1:86" ht="18" customHeight="1">
      <c r="A581" s="529"/>
      <c r="B581" s="504"/>
      <c r="C581" s="553"/>
      <c r="D581" s="556"/>
      <c r="E581" s="556"/>
      <c r="F581" s="556"/>
      <c r="G581" s="556"/>
      <c r="H581" s="654"/>
      <c r="I581" s="654"/>
      <c r="J581" s="654"/>
      <c r="K581" s="556"/>
      <c r="L581" s="654"/>
      <c r="M581" s="556"/>
      <c r="N581" s="541"/>
      <c r="O581" s="541"/>
      <c r="P581" s="541"/>
      <c r="Q581" s="422"/>
      <c r="R581" s="541"/>
      <c r="S581" s="422"/>
      <c r="T581" s="444"/>
      <c r="U581" s="541"/>
      <c r="V581" s="374"/>
      <c r="W581" s="268">
        <v>7200</v>
      </c>
      <c r="X581" s="224" t="s">
        <v>8</v>
      </c>
      <c r="Y581" s="422"/>
      <c r="Z581" s="541"/>
      <c r="AA581" s="541"/>
      <c r="AB581" s="541"/>
      <c r="AC581" s="422"/>
      <c r="AD581" s="541"/>
      <c r="AE581" s="477"/>
      <c r="AF581" s="475"/>
      <c r="AG581" s="475"/>
      <c r="AH581" s="475"/>
      <c r="AI581" s="477"/>
      <c r="AJ581" s="475"/>
      <c r="AK581" s="477"/>
      <c r="AL581" s="475"/>
      <c r="AM581" s="475"/>
      <c r="AN581" s="475"/>
      <c r="AO581" s="477"/>
      <c r="AP581" s="475"/>
      <c r="AQ581" s="477"/>
      <c r="AR581" s="475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</row>
    <row r="582" spans="1:86" ht="24.75" customHeight="1">
      <c r="A582" s="530"/>
      <c r="B582" s="485"/>
      <c r="C582" s="554"/>
      <c r="D582" s="557"/>
      <c r="E582" s="557"/>
      <c r="F582" s="557"/>
      <c r="G582" s="557"/>
      <c r="H582" s="636"/>
      <c r="I582" s="636"/>
      <c r="J582" s="636"/>
      <c r="K582" s="557"/>
      <c r="L582" s="636"/>
      <c r="M582" s="557"/>
      <c r="N582" s="542"/>
      <c r="O582" s="542"/>
      <c r="P582" s="542"/>
      <c r="Q582" s="423"/>
      <c r="R582" s="542"/>
      <c r="S582" s="423"/>
      <c r="T582" s="445"/>
      <c r="U582" s="542"/>
      <c r="V582" s="113" t="s">
        <v>105</v>
      </c>
      <c r="W582" s="243">
        <f>W581</f>
        <v>7200</v>
      </c>
      <c r="X582" s="112" t="s">
        <v>8</v>
      </c>
      <c r="Y582" s="423"/>
      <c r="Z582" s="542"/>
      <c r="AA582" s="542"/>
      <c r="AB582" s="542"/>
      <c r="AC582" s="423"/>
      <c r="AD582" s="542"/>
      <c r="AE582" s="478"/>
      <c r="AF582" s="417"/>
      <c r="AG582" s="417"/>
      <c r="AH582" s="417"/>
      <c r="AI582" s="478"/>
      <c r="AJ582" s="417"/>
      <c r="AK582" s="478"/>
      <c r="AL582" s="417"/>
      <c r="AM582" s="417"/>
      <c r="AN582" s="417"/>
      <c r="AO582" s="478"/>
      <c r="AP582" s="417"/>
      <c r="AQ582" s="478"/>
      <c r="AR582" s="417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</row>
    <row r="583" spans="1:86">
      <c r="A583" s="519">
        <v>124</v>
      </c>
      <c r="B583" s="440" t="s">
        <v>476</v>
      </c>
      <c r="C583" s="498" t="s">
        <v>477</v>
      </c>
      <c r="D583" s="501">
        <v>1.4</v>
      </c>
      <c r="E583" s="501">
        <v>8960</v>
      </c>
      <c r="F583" s="501">
        <v>1.4</v>
      </c>
      <c r="G583" s="501">
        <v>8960</v>
      </c>
      <c r="H583" s="606"/>
      <c r="I583" s="606"/>
      <c r="J583" s="606"/>
      <c r="K583" s="501"/>
      <c r="L583" s="606"/>
      <c r="M583" s="501"/>
      <c r="N583" s="525"/>
      <c r="O583" s="525"/>
      <c r="P583" s="525"/>
      <c r="Q583" s="516"/>
      <c r="R583" s="525"/>
      <c r="S583" s="516"/>
      <c r="T583" s="525"/>
      <c r="U583" s="525"/>
      <c r="V583" s="525"/>
      <c r="W583" s="516"/>
      <c r="X583" s="525"/>
      <c r="Y583" s="516"/>
      <c r="Z583" s="525"/>
      <c r="AA583" s="525"/>
      <c r="AB583" s="525"/>
      <c r="AC583" s="516"/>
      <c r="AD583" s="525"/>
      <c r="AE583" s="516"/>
      <c r="AF583" s="525"/>
      <c r="AG583" s="525"/>
      <c r="AH583" s="525"/>
      <c r="AI583" s="516"/>
      <c r="AJ583" s="525"/>
      <c r="AK583" s="516"/>
      <c r="AL583" s="525" t="s">
        <v>1679</v>
      </c>
      <c r="AM583" s="525" t="s">
        <v>1739</v>
      </c>
      <c r="AN583" s="372" t="s">
        <v>11</v>
      </c>
      <c r="AO583" s="243">
        <v>0.42</v>
      </c>
      <c r="AP583" s="112" t="s">
        <v>5</v>
      </c>
      <c r="AQ583" s="421">
        <v>32501.981399999993</v>
      </c>
      <c r="AR583" s="540"/>
    </row>
    <row r="584" spans="1:86">
      <c r="A584" s="520"/>
      <c r="B584" s="441"/>
      <c r="C584" s="499"/>
      <c r="D584" s="502"/>
      <c r="E584" s="502"/>
      <c r="F584" s="502"/>
      <c r="G584" s="502"/>
      <c r="H584" s="607"/>
      <c r="I584" s="607"/>
      <c r="J584" s="607"/>
      <c r="K584" s="502"/>
      <c r="L584" s="607"/>
      <c r="M584" s="502"/>
      <c r="N584" s="526"/>
      <c r="O584" s="526"/>
      <c r="P584" s="526"/>
      <c r="Q584" s="517"/>
      <c r="R584" s="526"/>
      <c r="S584" s="517"/>
      <c r="T584" s="526"/>
      <c r="U584" s="526"/>
      <c r="V584" s="526"/>
      <c r="W584" s="517"/>
      <c r="X584" s="526"/>
      <c r="Y584" s="517"/>
      <c r="Z584" s="526"/>
      <c r="AA584" s="526"/>
      <c r="AB584" s="526"/>
      <c r="AC584" s="517"/>
      <c r="AD584" s="526"/>
      <c r="AE584" s="517"/>
      <c r="AF584" s="526"/>
      <c r="AG584" s="526"/>
      <c r="AH584" s="526"/>
      <c r="AI584" s="517"/>
      <c r="AJ584" s="526"/>
      <c r="AK584" s="517"/>
      <c r="AL584" s="526"/>
      <c r="AM584" s="526"/>
      <c r="AN584" s="374"/>
      <c r="AO584" s="243">
        <v>3612</v>
      </c>
      <c r="AP584" s="112" t="s">
        <v>8</v>
      </c>
      <c r="AQ584" s="422"/>
      <c r="AR584" s="541"/>
    </row>
    <row r="585" spans="1:86">
      <c r="A585" s="521"/>
      <c r="B585" s="442"/>
      <c r="C585" s="500"/>
      <c r="D585" s="503"/>
      <c r="E585" s="503"/>
      <c r="F585" s="503"/>
      <c r="G585" s="503"/>
      <c r="H585" s="608"/>
      <c r="I585" s="608"/>
      <c r="J585" s="608"/>
      <c r="K585" s="503"/>
      <c r="L585" s="608"/>
      <c r="M585" s="503"/>
      <c r="N585" s="527"/>
      <c r="O585" s="527"/>
      <c r="P585" s="527"/>
      <c r="Q585" s="518"/>
      <c r="R585" s="527"/>
      <c r="S585" s="518"/>
      <c r="T585" s="527"/>
      <c r="U585" s="527"/>
      <c r="V585" s="527"/>
      <c r="W585" s="518"/>
      <c r="X585" s="527"/>
      <c r="Y585" s="518"/>
      <c r="Z585" s="527"/>
      <c r="AA585" s="527"/>
      <c r="AB585" s="527"/>
      <c r="AC585" s="518"/>
      <c r="AD585" s="527"/>
      <c r="AE585" s="518"/>
      <c r="AF585" s="527"/>
      <c r="AG585" s="527"/>
      <c r="AH585" s="527"/>
      <c r="AI585" s="518"/>
      <c r="AJ585" s="527"/>
      <c r="AK585" s="518"/>
      <c r="AL585" s="527"/>
      <c r="AM585" s="527"/>
      <c r="AN585" s="113" t="s">
        <v>105</v>
      </c>
      <c r="AO585" s="243">
        <f>AO584</f>
        <v>3612</v>
      </c>
      <c r="AP585" s="112" t="s">
        <v>8</v>
      </c>
      <c r="AQ585" s="423"/>
      <c r="AR585" s="542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</row>
    <row r="586" spans="1:86" ht="18" customHeight="1">
      <c r="A586" s="528">
        <v>125</v>
      </c>
      <c r="B586" s="558" t="s">
        <v>482</v>
      </c>
      <c r="C586" s="552" t="s">
        <v>483</v>
      </c>
      <c r="D586" s="555">
        <v>0.8</v>
      </c>
      <c r="E586" s="555">
        <v>4304</v>
      </c>
      <c r="F586" s="555">
        <v>0.8</v>
      </c>
      <c r="G586" s="555">
        <v>4304</v>
      </c>
      <c r="H586" s="635"/>
      <c r="I586" s="635"/>
      <c r="J586" s="635"/>
      <c r="K586" s="555"/>
      <c r="L586" s="635"/>
      <c r="M586" s="555"/>
      <c r="N586" s="540"/>
      <c r="O586" s="540"/>
      <c r="P586" s="540"/>
      <c r="Q586" s="421"/>
      <c r="R586" s="540"/>
      <c r="S586" s="421"/>
      <c r="T586" s="443" t="s">
        <v>1876</v>
      </c>
      <c r="U586" s="540" t="s">
        <v>2174</v>
      </c>
      <c r="V586" s="372" t="s">
        <v>11</v>
      </c>
      <c r="W586" s="267">
        <v>0.34899999999999998</v>
      </c>
      <c r="X586" s="170" t="s">
        <v>5</v>
      </c>
      <c r="Y586" s="421">
        <v>4697.934369999999</v>
      </c>
      <c r="Z586" s="540"/>
      <c r="AA586" s="540"/>
      <c r="AB586" s="540"/>
      <c r="AC586" s="421"/>
      <c r="AD586" s="540"/>
      <c r="AE586" s="476"/>
      <c r="AF586" s="416"/>
      <c r="AG586" s="416"/>
      <c r="AH586" s="416"/>
      <c r="AI586" s="476"/>
      <c r="AJ586" s="416"/>
      <c r="AK586" s="476"/>
      <c r="AL586" s="416"/>
      <c r="AM586" s="416"/>
      <c r="AN586" s="416"/>
      <c r="AO586" s="476"/>
      <c r="AP586" s="416"/>
      <c r="AQ586" s="476"/>
      <c r="AR586" s="416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</row>
    <row r="587" spans="1:86" ht="18" customHeight="1">
      <c r="A587" s="529"/>
      <c r="B587" s="559"/>
      <c r="C587" s="553"/>
      <c r="D587" s="556"/>
      <c r="E587" s="556"/>
      <c r="F587" s="556"/>
      <c r="G587" s="556"/>
      <c r="H587" s="654"/>
      <c r="I587" s="654"/>
      <c r="J587" s="654"/>
      <c r="K587" s="556"/>
      <c r="L587" s="654"/>
      <c r="M587" s="556"/>
      <c r="N587" s="541"/>
      <c r="O587" s="541"/>
      <c r="P587" s="541"/>
      <c r="Q587" s="422"/>
      <c r="R587" s="541"/>
      <c r="S587" s="422"/>
      <c r="T587" s="444"/>
      <c r="U587" s="541"/>
      <c r="V587" s="374"/>
      <c r="W587" s="268">
        <v>1877.6</v>
      </c>
      <c r="X587" s="224" t="s">
        <v>8</v>
      </c>
      <c r="Y587" s="422"/>
      <c r="Z587" s="541"/>
      <c r="AA587" s="541"/>
      <c r="AB587" s="541"/>
      <c r="AC587" s="422"/>
      <c r="AD587" s="541"/>
      <c r="AE587" s="477"/>
      <c r="AF587" s="475"/>
      <c r="AG587" s="475"/>
      <c r="AH587" s="475"/>
      <c r="AI587" s="477"/>
      <c r="AJ587" s="475"/>
      <c r="AK587" s="477"/>
      <c r="AL587" s="475"/>
      <c r="AM587" s="475"/>
      <c r="AN587" s="475"/>
      <c r="AO587" s="477"/>
      <c r="AP587" s="475"/>
      <c r="AQ587" s="477"/>
      <c r="AR587" s="475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</row>
    <row r="588" spans="1:86" ht="24.75" customHeight="1">
      <c r="A588" s="530"/>
      <c r="B588" s="560"/>
      <c r="C588" s="554"/>
      <c r="D588" s="557"/>
      <c r="E588" s="557"/>
      <c r="F588" s="557"/>
      <c r="G588" s="557"/>
      <c r="H588" s="636"/>
      <c r="I588" s="636"/>
      <c r="J588" s="636"/>
      <c r="K588" s="557"/>
      <c r="L588" s="636"/>
      <c r="M588" s="557"/>
      <c r="N588" s="542"/>
      <c r="O588" s="542"/>
      <c r="P588" s="542"/>
      <c r="Q588" s="423"/>
      <c r="R588" s="542"/>
      <c r="S588" s="423"/>
      <c r="T588" s="445"/>
      <c r="U588" s="542"/>
      <c r="V588" s="113" t="s">
        <v>105</v>
      </c>
      <c r="W588" s="243">
        <f>W587</f>
        <v>1877.6</v>
      </c>
      <c r="X588" s="112" t="s">
        <v>8</v>
      </c>
      <c r="Y588" s="423"/>
      <c r="Z588" s="542"/>
      <c r="AA588" s="542"/>
      <c r="AB588" s="542"/>
      <c r="AC588" s="423"/>
      <c r="AD588" s="542"/>
      <c r="AE588" s="478"/>
      <c r="AF588" s="417"/>
      <c r="AG588" s="417"/>
      <c r="AH588" s="417"/>
      <c r="AI588" s="478"/>
      <c r="AJ588" s="417"/>
      <c r="AK588" s="478"/>
      <c r="AL588" s="417"/>
      <c r="AM588" s="417"/>
      <c r="AN588" s="417"/>
      <c r="AO588" s="478"/>
      <c r="AP588" s="417"/>
      <c r="AQ588" s="478"/>
      <c r="AR588" s="417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</row>
    <row r="589" spans="1:86" ht="18" customHeight="1">
      <c r="A589" s="528">
        <v>126</v>
      </c>
      <c r="B589" s="484">
        <v>345768</v>
      </c>
      <c r="C589" s="552" t="s">
        <v>484</v>
      </c>
      <c r="D589" s="555">
        <v>1</v>
      </c>
      <c r="E589" s="555">
        <v>3000</v>
      </c>
      <c r="F589" s="555">
        <v>1</v>
      </c>
      <c r="G589" s="555">
        <v>3000</v>
      </c>
      <c r="H589" s="635"/>
      <c r="I589" s="635"/>
      <c r="J589" s="635"/>
      <c r="K589" s="555"/>
      <c r="L589" s="635"/>
      <c r="M589" s="555"/>
      <c r="N589" s="540"/>
      <c r="O589" s="540"/>
      <c r="P589" s="540"/>
      <c r="Q589" s="421"/>
      <c r="R589" s="540"/>
      <c r="S589" s="421"/>
      <c r="T589" s="443" t="s">
        <v>1877</v>
      </c>
      <c r="U589" s="540" t="s">
        <v>1680</v>
      </c>
      <c r="V589" s="372" t="s">
        <v>11</v>
      </c>
      <c r="W589" s="267">
        <v>0.8</v>
      </c>
      <c r="X589" s="170" t="s">
        <v>5</v>
      </c>
      <c r="Y589" s="421">
        <v>10768.904</v>
      </c>
      <c r="Z589" s="540"/>
      <c r="AA589" s="540"/>
      <c r="AB589" s="540"/>
      <c r="AC589" s="421"/>
      <c r="AD589" s="540"/>
      <c r="AE589" s="476"/>
      <c r="AF589" s="416"/>
      <c r="AG589" s="416"/>
      <c r="AH589" s="416"/>
      <c r="AI589" s="476"/>
      <c r="AJ589" s="416"/>
      <c r="AK589" s="476"/>
      <c r="AL589" s="416"/>
      <c r="AM589" s="416"/>
      <c r="AN589" s="416"/>
      <c r="AO589" s="476"/>
      <c r="AP589" s="416"/>
      <c r="AQ589" s="476"/>
      <c r="AR589" s="416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</row>
    <row r="590" spans="1:86" ht="18" customHeight="1">
      <c r="A590" s="529"/>
      <c r="B590" s="504"/>
      <c r="C590" s="553"/>
      <c r="D590" s="556"/>
      <c r="E590" s="556"/>
      <c r="F590" s="556"/>
      <c r="G590" s="556"/>
      <c r="H590" s="654"/>
      <c r="I590" s="654"/>
      <c r="J590" s="654"/>
      <c r="K590" s="556"/>
      <c r="L590" s="654"/>
      <c r="M590" s="556"/>
      <c r="N590" s="541"/>
      <c r="O590" s="541"/>
      <c r="P590" s="541"/>
      <c r="Q590" s="422"/>
      <c r="R590" s="541"/>
      <c r="S590" s="422"/>
      <c r="T590" s="444"/>
      <c r="U590" s="541"/>
      <c r="V590" s="374"/>
      <c r="W590" s="268">
        <v>2400</v>
      </c>
      <c r="X590" s="224" t="s">
        <v>8</v>
      </c>
      <c r="Y590" s="422"/>
      <c r="Z590" s="541"/>
      <c r="AA590" s="541"/>
      <c r="AB590" s="541"/>
      <c r="AC590" s="422"/>
      <c r="AD590" s="541"/>
      <c r="AE590" s="477"/>
      <c r="AF590" s="475"/>
      <c r="AG590" s="475"/>
      <c r="AH590" s="475"/>
      <c r="AI590" s="477"/>
      <c r="AJ590" s="475"/>
      <c r="AK590" s="477"/>
      <c r="AL590" s="475"/>
      <c r="AM590" s="475"/>
      <c r="AN590" s="475"/>
      <c r="AO590" s="477"/>
      <c r="AP590" s="475"/>
      <c r="AQ590" s="477"/>
      <c r="AR590" s="475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</row>
    <row r="591" spans="1:86" ht="24.75" customHeight="1">
      <c r="A591" s="530"/>
      <c r="B591" s="485"/>
      <c r="C591" s="554"/>
      <c r="D591" s="557"/>
      <c r="E591" s="557"/>
      <c r="F591" s="557"/>
      <c r="G591" s="557"/>
      <c r="H591" s="636"/>
      <c r="I591" s="636"/>
      <c r="J591" s="636"/>
      <c r="K591" s="557"/>
      <c r="L591" s="636"/>
      <c r="M591" s="557"/>
      <c r="N591" s="542"/>
      <c r="O591" s="542"/>
      <c r="P591" s="542"/>
      <c r="Q591" s="423"/>
      <c r="R591" s="542"/>
      <c r="S591" s="423"/>
      <c r="T591" s="445"/>
      <c r="U591" s="542"/>
      <c r="V591" s="113" t="s">
        <v>105</v>
      </c>
      <c r="W591" s="243">
        <f>W590</f>
        <v>2400</v>
      </c>
      <c r="X591" s="112" t="s">
        <v>8</v>
      </c>
      <c r="Y591" s="423"/>
      <c r="Z591" s="542"/>
      <c r="AA591" s="542"/>
      <c r="AB591" s="542"/>
      <c r="AC591" s="423"/>
      <c r="AD591" s="542"/>
      <c r="AE591" s="478"/>
      <c r="AF591" s="417"/>
      <c r="AG591" s="417"/>
      <c r="AH591" s="417"/>
      <c r="AI591" s="478"/>
      <c r="AJ591" s="417"/>
      <c r="AK591" s="478"/>
      <c r="AL591" s="417"/>
      <c r="AM591" s="417"/>
      <c r="AN591" s="417"/>
      <c r="AO591" s="478"/>
      <c r="AP591" s="417"/>
      <c r="AQ591" s="478"/>
      <c r="AR591" s="417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</row>
    <row r="592" spans="1:86">
      <c r="A592" s="581">
        <v>127</v>
      </c>
      <c r="B592" s="594" t="s">
        <v>488</v>
      </c>
      <c r="C592" s="902" t="s">
        <v>489</v>
      </c>
      <c r="D592" s="387">
        <v>0.7</v>
      </c>
      <c r="E592" s="387">
        <v>8275</v>
      </c>
      <c r="F592" s="387">
        <v>0.7</v>
      </c>
      <c r="G592" s="387">
        <v>8275</v>
      </c>
      <c r="H592" s="594" t="s">
        <v>1873</v>
      </c>
      <c r="I592" s="594" t="s">
        <v>2277</v>
      </c>
      <c r="J592" s="622" t="s">
        <v>11</v>
      </c>
      <c r="K592" s="202">
        <v>0.61499999999999999</v>
      </c>
      <c r="L592" s="192" t="s">
        <v>5</v>
      </c>
      <c r="M592" s="887">
        <v>11418.624</v>
      </c>
      <c r="N592" s="567"/>
      <c r="O592" s="567"/>
      <c r="P592" s="567"/>
      <c r="Q592" s="616"/>
      <c r="R592" s="567"/>
      <c r="S592" s="616"/>
      <c r="T592" s="567"/>
      <c r="U592" s="567"/>
      <c r="V592" s="567"/>
      <c r="W592" s="616"/>
      <c r="X592" s="567"/>
      <c r="Y592" s="616"/>
      <c r="Z592" s="567"/>
      <c r="AA592" s="567"/>
      <c r="AB592" s="567"/>
      <c r="AC592" s="616"/>
      <c r="AD592" s="567"/>
      <c r="AE592" s="616"/>
      <c r="AF592" s="567"/>
      <c r="AG592" s="567"/>
      <c r="AH592" s="567"/>
      <c r="AI592" s="616"/>
      <c r="AJ592" s="567"/>
      <c r="AK592" s="616"/>
      <c r="AL592" s="567"/>
      <c r="AM592" s="567"/>
      <c r="AN592" s="567"/>
      <c r="AO592" s="616"/>
      <c r="AP592" s="567"/>
      <c r="AQ592" s="616"/>
      <c r="AR592" s="567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</row>
    <row r="593" spans="1:86">
      <c r="A593" s="634"/>
      <c r="B593" s="595"/>
      <c r="C593" s="903"/>
      <c r="D593" s="388"/>
      <c r="E593" s="388"/>
      <c r="F593" s="388"/>
      <c r="G593" s="388"/>
      <c r="H593" s="595"/>
      <c r="I593" s="595"/>
      <c r="J593" s="623"/>
      <c r="K593" s="202">
        <v>7687.5</v>
      </c>
      <c r="L593" s="192" t="s">
        <v>8</v>
      </c>
      <c r="M593" s="889"/>
      <c r="N593" s="568"/>
      <c r="O593" s="568"/>
      <c r="P593" s="568"/>
      <c r="Q593" s="617"/>
      <c r="R593" s="568"/>
      <c r="S593" s="617"/>
      <c r="T593" s="568"/>
      <c r="U593" s="568"/>
      <c r="V593" s="568"/>
      <c r="W593" s="617"/>
      <c r="X593" s="568"/>
      <c r="Y593" s="617"/>
      <c r="Z593" s="568"/>
      <c r="AA593" s="568"/>
      <c r="AB593" s="568"/>
      <c r="AC593" s="617"/>
      <c r="AD593" s="568"/>
      <c r="AE593" s="617"/>
      <c r="AF593" s="568"/>
      <c r="AG593" s="568"/>
      <c r="AH593" s="568"/>
      <c r="AI593" s="617"/>
      <c r="AJ593" s="568"/>
      <c r="AK593" s="617"/>
      <c r="AL593" s="568"/>
      <c r="AM593" s="568"/>
      <c r="AN593" s="568"/>
      <c r="AO593" s="617"/>
      <c r="AP593" s="568"/>
      <c r="AQ593" s="617"/>
      <c r="AR593" s="568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</row>
    <row r="594" spans="1:86">
      <c r="A594" s="634"/>
      <c r="B594" s="595"/>
      <c r="C594" s="903"/>
      <c r="D594" s="388"/>
      <c r="E594" s="388"/>
      <c r="F594" s="388"/>
      <c r="G594" s="388"/>
      <c r="H594" s="595"/>
      <c r="I594" s="595"/>
      <c r="J594" s="622" t="s">
        <v>12</v>
      </c>
      <c r="K594" s="202">
        <v>210.36</v>
      </c>
      <c r="L594" s="192" t="s">
        <v>8</v>
      </c>
      <c r="M594" s="889"/>
      <c r="N594" s="568"/>
      <c r="O594" s="568"/>
      <c r="P594" s="568"/>
      <c r="Q594" s="617"/>
      <c r="R594" s="568"/>
      <c r="S594" s="617"/>
      <c r="T594" s="568"/>
      <c r="U594" s="568"/>
      <c r="V594" s="568"/>
      <c r="W594" s="617"/>
      <c r="X594" s="568"/>
      <c r="Y594" s="617"/>
      <c r="Z594" s="568"/>
      <c r="AA594" s="568"/>
      <c r="AB594" s="568"/>
      <c r="AC594" s="617"/>
      <c r="AD594" s="568"/>
      <c r="AE594" s="617"/>
      <c r="AF594" s="568"/>
      <c r="AG594" s="568"/>
      <c r="AH594" s="568"/>
      <c r="AI594" s="617"/>
      <c r="AJ594" s="568"/>
      <c r="AK594" s="617"/>
      <c r="AL594" s="568"/>
      <c r="AM594" s="568"/>
      <c r="AN594" s="568"/>
      <c r="AO594" s="617"/>
      <c r="AP594" s="568"/>
      <c r="AQ594" s="617"/>
      <c r="AR594" s="568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</row>
    <row r="595" spans="1:86">
      <c r="A595" s="634"/>
      <c r="B595" s="595"/>
      <c r="C595" s="903"/>
      <c r="D595" s="388"/>
      <c r="E595" s="388"/>
      <c r="F595" s="388"/>
      <c r="G595" s="388"/>
      <c r="H595" s="595"/>
      <c r="I595" s="595"/>
      <c r="J595" s="623"/>
      <c r="K595" s="202">
        <v>0.61499999999999999</v>
      </c>
      <c r="L595" s="192" t="s">
        <v>5</v>
      </c>
      <c r="M595" s="889"/>
      <c r="N595" s="568"/>
      <c r="O595" s="568"/>
      <c r="P595" s="568"/>
      <c r="Q595" s="617"/>
      <c r="R595" s="568"/>
      <c r="S595" s="617"/>
      <c r="T595" s="568"/>
      <c r="U595" s="568"/>
      <c r="V595" s="568"/>
      <c r="W595" s="617"/>
      <c r="X595" s="568"/>
      <c r="Y595" s="617"/>
      <c r="Z595" s="568"/>
      <c r="AA595" s="568"/>
      <c r="AB595" s="568"/>
      <c r="AC595" s="617"/>
      <c r="AD595" s="568"/>
      <c r="AE595" s="617"/>
      <c r="AF595" s="568"/>
      <c r="AG595" s="568"/>
      <c r="AH595" s="568"/>
      <c r="AI595" s="617"/>
      <c r="AJ595" s="568"/>
      <c r="AK595" s="617"/>
      <c r="AL595" s="568"/>
      <c r="AM595" s="568"/>
      <c r="AN595" s="568"/>
      <c r="AO595" s="617"/>
      <c r="AP595" s="568"/>
      <c r="AQ595" s="617"/>
      <c r="AR595" s="568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</row>
    <row r="596" spans="1:86" ht="30">
      <c r="A596" s="634"/>
      <c r="B596" s="595"/>
      <c r="C596" s="903"/>
      <c r="D596" s="388"/>
      <c r="E596" s="388"/>
      <c r="F596" s="388"/>
      <c r="G596" s="388"/>
      <c r="H596" s="595"/>
      <c r="I596" s="595"/>
      <c r="J596" s="315" t="s">
        <v>44</v>
      </c>
      <c r="K596" s="202">
        <v>13</v>
      </c>
      <c r="L596" s="316" t="s">
        <v>14</v>
      </c>
      <c r="M596" s="889"/>
      <c r="N596" s="568"/>
      <c r="O596" s="568"/>
      <c r="P596" s="568"/>
      <c r="Q596" s="617"/>
      <c r="R596" s="568"/>
      <c r="S596" s="617"/>
      <c r="T596" s="568"/>
      <c r="U596" s="568"/>
      <c r="V596" s="568"/>
      <c r="W596" s="617"/>
      <c r="X596" s="568"/>
      <c r="Y596" s="617"/>
      <c r="Z596" s="568"/>
      <c r="AA596" s="568"/>
      <c r="AB596" s="568"/>
      <c r="AC596" s="617"/>
      <c r="AD596" s="568"/>
      <c r="AE596" s="617"/>
      <c r="AF596" s="568"/>
      <c r="AG596" s="568"/>
      <c r="AH596" s="568"/>
      <c r="AI596" s="617"/>
      <c r="AJ596" s="568"/>
      <c r="AK596" s="617"/>
      <c r="AL596" s="568"/>
      <c r="AM596" s="568"/>
      <c r="AN596" s="568"/>
      <c r="AO596" s="617"/>
      <c r="AP596" s="568"/>
      <c r="AQ596" s="617"/>
      <c r="AR596" s="568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</row>
    <row r="597" spans="1:86">
      <c r="A597" s="582"/>
      <c r="B597" s="596"/>
      <c r="C597" s="904"/>
      <c r="D597" s="389"/>
      <c r="E597" s="389"/>
      <c r="F597" s="389"/>
      <c r="G597" s="389"/>
      <c r="H597" s="596"/>
      <c r="I597" s="596"/>
      <c r="J597" s="325" t="s">
        <v>105</v>
      </c>
      <c r="K597" s="202">
        <f>K593</f>
        <v>7687.5</v>
      </c>
      <c r="L597" s="192" t="s">
        <v>8</v>
      </c>
      <c r="M597" s="891"/>
      <c r="N597" s="569"/>
      <c r="O597" s="569"/>
      <c r="P597" s="569"/>
      <c r="Q597" s="618"/>
      <c r="R597" s="569"/>
      <c r="S597" s="618"/>
      <c r="T597" s="569"/>
      <c r="U597" s="569"/>
      <c r="V597" s="569"/>
      <c r="W597" s="618"/>
      <c r="X597" s="569"/>
      <c r="Y597" s="618"/>
      <c r="Z597" s="569"/>
      <c r="AA597" s="569"/>
      <c r="AB597" s="569"/>
      <c r="AC597" s="618"/>
      <c r="AD597" s="569"/>
      <c r="AE597" s="618"/>
      <c r="AF597" s="569"/>
      <c r="AG597" s="569"/>
      <c r="AH597" s="569"/>
      <c r="AI597" s="618"/>
      <c r="AJ597" s="569"/>
      <c r="AK597" s="618"/>
      <c r="AL597" s="569"/>
      <c r="AM597" s="569"/>
      <c r="AN597" s="569"/>
      <c r="AO597" s="618"/>
      <c r="AP597" s="569"/>
      <c r="AQ597" s="618"/>
      <c r="AR597" s="569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</row>
    <row r="598" spans="1:86" s="61" customFormat="1" ht="15" customHeight="1">
      <c r="A598" s="396">
        <v>128</v>
      </c>
      <c r="B598" s="408" t="s">
        <v>490</v>
      </c>
      <c r="C598" s="549" t="s">
        <v>491</v>
      </c>
      <c r="D598" s="413">
        <v>0.5</v>
      </c>
      <c r="E598" s="413">
        <v>4300</v>
      </c>
      <c r="F598" s="413">
        <v>0.5</v>
      </c>
      <c r="G598" s="413">
        <v>4300</v>
      </c>
      <c r="H598" s="413"/>
      <c r="I598" s="413"/>
      <c r="J598" s="413"/>
      <c r="K598" s="413"/>
      <c r="L598" s="413"/>
      <c r="M598" s="413"/>
      <c r="N598" s="408" t="s">
        <v>2278</v>
      </c>
      <c r="O598" s="408" t="s">
        <v>2279</v>
      </c>
      <c r="P598" s="405" t="s">
        <v>11</v>
      </c>
      <c r="Q598" s="266">
        <v>0.44600000000000001</v>
      </c>
      <c r="R598" s="303" t="s">
        <v>5</v>
      </c>
      <c r="S598" s="399">
        <v>4652.6279999999997</v>
      </c>
      <c r="T598" s="558"/>
      <c r="U598" s="558"/>
      <c r="V598" s="558"/>
      <c r="W598" s="555"/>
      <c r="X598" s="558"/>
      <c r="Y598" s="555"/>
      <c r="Z598" s="558"/>
      <c r="AA598" s="558"/>
      <c r="AB598" s="558"/>
      <c r="AC598" s="555"/>
      <c r="AD598" s="558"/>
      <c r="AE598" s="555"/>
      <c r="AF598" s="558"/>
      <c r="AG598" s="558"/>
      <c r="AH598" s="558"/>
      <c r="AI598" s="555"/>
      <c r="AJ598" s="558"/>
      <c r="AK598" s="555"/>
      <c r="AL598" s="558"/>
      <c r="AM598" s="558"/>
      <c r="AN598" s="558"/>
      <c r="AO598" s="555"/>
      <c r="AP598" s="558"/>
      <c r="AQ598" s="555"/>
      <c r="AR598" s="558"/>
    </row>
    <row r="599" spans="1:86" s="61" customFormat="1">
      <c r="A599" s="397"/>
      <c r="B599" s="409"/>
      <c r="C599" s="550"/>
      <c r="D599" s="414"/>
      <c r="E599" s="414"/>
      <c r="F599" s="414"/>
      <c r="G599" s="414"/>
      <c r="H599" s="414"/>
      <c r="I599" s="414"/>
      <c r="J599" s="414"/>
      <c r="K599" s="414"/>
      <c r="L599" s="414"/>
      <c r="M599" s="414"/>
      <c r="N599" s="409"/>
      <c r="O599" s="409"/>
      <c r="P599" s="407"/>
      <c r="Q599" s="266">
        <v>2988.2</v>
      </c>
      <c r="R599" s="303" t="s">
        <v>8</v>
      </c>
      <c r="S599" s="400"/>
      <c r="T599" s="559"/>
      <c r="U599" s="559"/>
      <c r="V599" s="559"/>
      <c r="W599" s="556"/>
      <c r="X599" s="559"/>
      <c r="Y599" s="556"/>
      <c r="Z599" s="559"/>
      <c r="AA599" s="559"/>
      <c r="AB599" s="559"/>
      <c r="AC599" s="556"/>
      <c r="AD599" s="559"/>
      <c r="AE599" s="556"/>
      <c r="AF599" s="559"/>
      <c r="AG599" s="559"/>
      <c r="AH599" s="559"/>
      <c r="AI599" s="556"/>
      <c r="AJ599" s="559"/>
      <c r="AK599" s="556"/>
      <c r="AL599" s="559"/>
      <c r="AM599" s="559"/>
      <c r="AN599" s="559"/>
      <c r="AO599" s="556"/>
      <c r="AP599" s="559"/>
      <c r="AQ599" s="556"/>
      <c r="AR599" s="559"/>
    </row>
    <row r="600" spans="1:86" s="61" customFormat="1">
      <c r="A600" s="397"/>
      <c r="B600" s="409"/>
      <c r="C600" s="550"/>
      <c r="D600" s="414"/>
      <c r="E600" s="414"/>
      <c r="F600" s="414"/>
      <c r="G600" s="414"/>
      <c r="H600" s="414"/>
      <c r="I600" s="414"/>
      <c r="J600" s="414"/>
      <c r="K600" s="414"/>
      <c r="L600" s="414"/>
      <c r="M600" s="414"/>
      <c r="N600" s="409"/>
      <c r="O600" s="409"/>
      <c r="P600" s="405" t="s">
        <v>12</v>
      </c>
      <c r="Q600" s="266">
        <v>203.75</v>
      </c>
      <c r="R600" s="303" t="s">
        <v>8</v>
      </c>
      <c r="S600" s="400"/>
      <c r="T600" s="559"/>
      <c r="U600" s="559"/>
      <c r="V600" s="559"/>
      <c r="W600" s="556"/>
      <c r="X600" s="559"/>
      <c r="Y600" s="556"/>
      <c r="Z600" s="559"/>
      <c r="AA600" s="559"/>
      <c r="AB600" s="559"/>
      <c r="AC600" s="556"/>
      <c r="AD600" s="559"/>
      <c r="AE600" s="556"/>
      <c r="AF600" s="559"/>
      <c r="AG600" s="559"/>
      <c r="AH600" s="559"/>
      <c r="AI600" s="556"/>
      <c r="AJ600" s="559"/>
      <c r="AK600" s="556"/>
      <c r="AL600" s="559"/>
      <c r="AM600" s="559"/>
      <c r="AN600" s="559"/>
      <c r="AO600" s="556"/>
      <c r="AP600" s="559"/>
      <c r="AQ600" s="556"/>
      <c r="AR600" s="559"/>
    </row>
    <row r="601" spans="1:86" s="61" customFormat="1">
      <c r="A601" s="397"/>
      <c r="B601" s="409"/>
      <c r="C601" s="550"/>
      <c r="D601" s="414"/>
      <c r="E601" s="414"/>
      <c r="F601" s="414"/>
      <c r="G601" s="414"/>
      <c r="H601" s="414"/>
      <c r="I601" s="414"/>
      <c r="J601" s="414"/>
      <c r="K601" s="414"/>
      <c r="L601" s="414"/>
      <c r="M601" s="414"/>
      <c r="N601" s="409"/>
      <c r="O601" s="409"/>
      <c r="P601" s="407"/>
      <c r="Q601" s="266">
        <v>0.35499999999999998</v>
      </c>
      <c r="R601" s="303" t="s">
        <v>5</v>
      </c>
      <c r="S601" s="400"/>
      <c r="T601" s="559"/>
      <c r="U601" s="559"/>
      <c r="V601" s="559"/>
      <c r="W601" s="556"/>
      <c r="X601" s="559"/>
      <c r="Y601" s="556"/>
      <c r="Z601" s="559"/>
      <c r="AA601" s="559"/>
      <c r="AB601" s="559"/>
      <c r="AC601" s="556"/>
      <c r="AD601" s="559"/>
      <c r="AE601" s="556"/>
      <c r="AF601" s="559"/>
      <c r="AG601" s="559"/>
      <c r="AH601" s="559"/>
      <c r="AI601" s="556"/>
      <c r="AJ601" s="559"/>
      <c r="AK601" s="556"/>
      <c r="AL601" s="559"/>
      <c r="AM601" s="559"/>
      <c r="AN601" s="559"/>
      <c r="AO601" s="556"/>
      <c r="AP601" s="559"/>
      <c r="AQ601" s="556"/>
      <c r="AR601" s="559"/>
    </row>
    <row r="602" spans="1:86" s="61" customFormat="1" ht="30">
      <c r="A602" s="397"/>
      <c r="B602" s="409"/>
      <c r="C602" s="550"/>
      <c r="D602" s="414"/>
      <c r="E602" s="414"/>
      <c r="F602" s="414"/>
      <c r="G602" s="414"/>
      <c r="H602" s="414"/>
      <c r="I602" s="414"/>
      <c r="J602" s="414"/>
      <c r="K602" s="414"/>
      <c r="L602" s="414"/>
      <c r="M602" s="414"/>
      <c r="N602" s="409"/>
      <c r="O602" s="409"/>
      <c r="P602" s="302" t="s">
        <v>44</v>
      </c>
      <c r="Q602" s="202">
        <v>15</v>
      </c>
      <c r="R602" s="303" t="s">
        <v>14</v>
      </c>
      <c r="S602" s="400"/>
      <c r="T602" s="559"/>
      <c r="U602" s="559"/>
      <c r="V602" s="559"/>
      <c r="W602" s="556"/>
      <c r="X602" s="559"/>
      <c r="Y602" s="556"/>
      <c r="Z602" s="559"/>
      <c r="AA602" s="559"/>
      <c r="AB602" s="559"/>
      <c r="AC602" s="556"/>
      <c r="AD602" s="559"/>
      <c r="AE602" s="556"/>
      <c r="AF602" s="559"/>
      <c r="AG602" s="559"/>
      <c r="AH602" s="559"/>
      <c r="AI602" s="556"/>
      <c r="AJ602" s="559"/>
      <c r="AK602" s="556"/>
      <c r="AL602" s="559"/>
      <c r="AM602" s="559"/>
      <c r="AN602" s="559"/>
      <c r="AO602" s="556"/>
      <c r="AP602" s="559"/>
      <c r="AQ602" s="556"/>
      <c r="AR602" s="559"/>
    </row>
    <row r="603" spans="1:86" s="61" customFormat="1">
      <c r="A603" s="398"/>
      <c r="B603" s="410"/>
      <c r="C603" s="551"/>
      <c r="D603" s="415"/>
      <c r="E603" s="415"/>
      <c r="F603" s="415"/>
      <c r="G603" s="415"/>
      <c r="H603" s="415"/>
      <c r="I603" s="415"/>
      <c r="J603" s="415"/>
      <c r="K603" s="415"/>
      <c r="L603" s="415"/>
      <c r="M603" s="415"/>
      <c r="N603" s="410"/>
      <c r="O603" s="410"/>
      <c r="P603" s="304" t="s">
        <v>105</v>
      </c>
      <c r="Q603" s="266">
        <f>Q599</f>
        <v>2988.2</v>
      </c>
      <c r="R603" s="303" t="s">
        <v>8</v>
      </c>
      <c r="S603" s="401"/>
      <c r="T603" s="560"/>
      <c r="U603" s="560"/>
      <c r="V603" s="560"/>
      <c r="W603" s="557"/>
      <c r="X603" s="560"/>
      <c r="Y603" s="557"/>
      <c r="Z603" s="560"/>
      <c r="AA603" s="560"/>
      <c r="AB603" s="560"/>
      <c r="AC603" s="557"/>
      <c r="AD603" s="560"/>
      <c r="AE603" s="557"/>
      <c r="AF603" s="560"/>
      <c r="AG603" s="560"/>
      <c r="AH603" s="560"/>
      <c r="AI603" s="557"/>
      <c r="AJ603" s="560"/>
      <c r="AK603" s="557"/>
      <c r="AL603" s="560"/>
      <c r="AM603" s="560"/>
      <c r="AN603" s="560"/>
      <c r="AO603" s="557"/>
      <c r="AP603" s="560"/>
      <c r="AQ603" s="557"/>
      <c r="AR603" s="560"/>
    </row>
    <row r="604" spans="1:86" ht="18" customHeight="1">
      <c r="A604" s="528">
        <v>129</v>
      </c>
      <c r="B604" s="558">
        <v>345752</v>
      </c>
      <c r="C604" s="552" t="s">
        <v>494</v>
      </c>
      <c r="D604" s="555">
        <v>0.3</v>
      </c>
      <c r="E604" s="555">
        <v>1428</v>
      </c>
      <c r="F604" s="555">
        <v>0.3</v>
      </c>
      <c r="G604" s="555">
        <v>1428</v>
      </c>
      <c r="H604" s="635"/>
      <c r="I604" s="635"/>
      <c r="J604" s="635"/>
      <c r="K604" s="555"/>
      <c r="L604" s="635"/>
      <c r="M604" s="555"/>
      <c r="N604" s="540"/>
      <c r="O604" s="540"/>
      <c r="P604" s="540"/>
      <c r="Q604" s="421"/>
      <c r="R604" s="540"/>
      <c r="S604" s="421"/>
      <c r="T604" s="443" t="s">
        <v>1873</v>
      </c>
      <c r="U604" s="540" t="s">
        <v>1733</v>
      </c>
      <c r="V604" s="372" t="s">
        <v>11</v>
      </c>
      <c r="W604" s="267">
        <v>0.1</v>
      </c>
      <c r="X604" s="170" t="s">
        <v>5</v>
      </c>
      <c r="Y604" s="421">
        <v>1346.1130000000003</v>
      </c>
      <c r="Z604" s="540"/>
      <c r="AA604" s="540"/>
      <c r="AB604" s="540"/>
      <c r="AC604" s="421"/>
      <c r="AD604" s="540"/>
      <c r="AE604" s="476"/>
      <c r="AF604" s="416"/>
      <c r="AG604" s="416"/>
      <c r="AH604" s="416"/>
      <c r="AI604" s="476"/>
      <c r="AJ604" s="416"/>
      <c r="AK604" s="476"/>
      <c r="AL604" s="416"/>
      <c r="AM604" s="416"/>
      <c r="AN604" s="416"/>
      <c r="AO604" s="476"/>
      <c r="AP604" s="416"/>
      <c r="AQ604" s="476"/>
      <c r="AR604" s="416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</row>
    <row r="605" spans="1:86" ht="18" customHeight="1">
      <c r="A605" s="529"/>
      <c r="B605" s="559"/>
      <c r="C605" s="553"/>
      <c r="D605" s="556"/>
      <c r="E605" s="556"/>
      <c r="F605" s="556"/>
      <c r="G605" s="556"/>
      <c r="H605" s="654"/>
      <c r="I605" s="654"/>
      <c r="J605" s="654"/>
      <c r="K605" s="556"/>
      <c r="L605" s="654"/>
      <c r="M605" s="556"/>
      <c r="N605" s="541"/>
      <c r="O605" s="541"/>
      <c r="P605" s="541"/>
      <c r="Q605" s="422"/>
      <c r="R605" s="541"/>
      <c r="S605" s="422"/>
      <c r="T605" s="444"/>
      <c r="U605" s="541"/>
      <c r="V605" s="374"/>
      <c r="W605" s="268">
        <v>420</v>
      </c>
      <c r="X605" s="224" t="s">
        <v>8</v>
      </c>
      <c r="Y605" s="422"/>
      <c r="Z605" s="541"/>
      <c r="AA605" s="541"/>
      <c r="AB605" s="541"/>
      <c r="AC605" s="422"/>
      <c r="AD605" s="541"/>
      <c r="AE605" s="477"/>
      <c r="AF605" s="475"/>
      <c r="AG605" s="475"/>
      <c r="AH605" s="475"/>
      <c r="AI605" s="477"/>
      <c r="AJ605" s="475"/>
      <c r="AK605" s="477"/>
      <c r="AL605" s="475"/>
      <c r="AM605" s="475"/>
      <c r="AN605" s="475"/>
      <c r="AO605" s="477"/>
      <c r="AP605" s="475"/>
      <c r="AQ605" s="477"/>
      <c r="AR605" s="475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</row>
    <row r="606" spans="1:86" ht="24.75" customHeight="1">
      <c r="A606" s="530"/>
      <c r="B606" s="560"/>
      <c r="C606" s="554"/>
      <c r="D606" s="557"/>
      <c r="E606" s="557"/>
      <c r="F606" s="557"/>
      <c r="G606" s="557"/>
      <c r="H606" s="636"/>
      <c r="I606" s="636"/>
      <c r="J606" s="636"/>
      <c r="K606" s="557"/>
      <c r="L606" s="636"/>
      <c r="M606" s="557"/>
      <c r="N606" s="542"/>
      <c r="O606" s="542"/>
      <c r="P606" s="542"/>
      <c r="Q606" s="423"/>
      <c r="R606" s="542"/>
      <c r="S606" s="423"/>
      <c r="T606" s="445"/>
      <c r="U606" s="542"/>
      <c r="V606" s="113" t="s">
        <v>105</v>
      </c>
      <c r="W606" s="243">
        <f>W605</f>
        <v>420</v>
      </c>
      <c r="X606" s="112" t="s">
        <v>8</v>
      </c>
      <c r="Y606" s="423"/>
      <c r="Z606" s="542"/>
      <c r="AA606" s="542"/>
      <c r="AB606" s="542"/>
      <c r="AC606" s="423"/>
      <c r="AD606" s="542"/>
      <c r="AE606" s="478"/>
      <c r="AF606" s="417"/>
      <c r="AG606" s="417"/>
      <c r="AH606" s="417"/>
      <c r="AI606" s="478"/>
      <c r="AJ606" s="417"/>
      <c r="AK606" s="478"/>
      <c r="AL606" s="417"/>
      <c r="AM606" s="417"/>
      <c r="AN606" s="417"/>
      <c r="AO606" s="478"/>
      <c r="AP606" s="417"/>
      <c r="AQ606" s="478"/>
      <c r="AR606" s="417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</row>
    <row r="607" spans="1:86">
      <c r="A607" s="484">
        <v>130</v>
      </c>
      <c r="B607" s="635" t="s">
        <v>495</v>
      </c>
      <c r="C607" s="498" t="s">
        <v>496</v>
      </c>
      <c r="D607" s="555">
        <v>0.9</v>
      </c>
      <c r="E607" s="555">
        <v>5062</v>
      </c>
      <c r="F607" s="555">
        <v>0.9</v>
      </c>
      <c r="G607" s="555">
        <v>5062</v>
      </c>
      <c r="H607" s="635"/>
      <c r="I607" s="635"/>
      <c r="J607" s="635"/>
      <c r="K607" s="555"/>
      <c r="L607" s="635"/>
      <c r="M607" s="555"/>
      <c r="N607" s="540"/>
      <c r="O607" s="540"/>
      <c r="P607" s="540"/>
      <c r="Q607" s="421"/>
      <c r="R607" s="540"/>
      <c r="S607" s="421"/>
      <c r="T607" s="540"/>
      <c r="U607" s="540"/>
      <c r="V607" s="540"/>
      <c r="W607" s="421"/>
      <c r="X607" s="540"/>
      <c r="Y607" s="421"/>
      <c r="Z607" s="540"/>
      <c r="AA607" s="540"/>
      <c r="AB607" s="540"/>
      <c r="AC607" s="421"/>
      <c r="AD607" s="540"/>
      <c r="AE607" s="421"/>
      <c r="AF607" s="540" t="s">
        <v>1679</v>
      </c>
      <c r="AG607" s="540" t="s">
        <v>1756</v>
      </c>
      <c r="AH607" s="540" t="s">
        <v>42</v>
      </c>
      <c r="AI607" s="267">
        <v>0.55000000000000004</v>
      </c>
      <c r="AJ607" s="170" t="s">
        <v>5</v>
      </c>
      <c r="AK607" s="421">
        <v>25958.147194302288</v>
      </c>
      <c r="AL607" s="540"/>
      <c r="AM607" s="540"/>
      <c r="AN607" s="540"/>
      <c r="AO607" s="421"/>
      <c r="AP607" s="540"/>
      <c r="AQ607" s="421"/>
      <c r="AR607" s="540"/>
    </row>
    <row r="608" spans="1:86">
      <c r="A608" s="485"/>
      <c r="B608" s="636"/>
      <c r="C608" s="500"/>
      <c r="D608" s="557"/>
      <c r="E608" s="557"/>
      <c r="F608" s="557"/>
      <c r="G608" s="557"/>
      <c r="H608" s="636"/>
      <c r="I608" s="636"/>
      <c r="J608" s="636"/>
      <c r="K608" s="557"/>
      <c r="L608" s="636"/>
      <c r="M608" s="557"/>
      <c r="N608" s="542"/>
      <c r="O608" s="542"/>
      <c r="P608" s="542"/>
      <c r="Q608" s="423"/>
      <c r="R608" s="542"/>
      <c r="S608" s="423"/>
      <c r="T608" s="542"/>
      <c r="U608" s="542"/>
      <c r="V608" s="542"/>
      <c r="W608" s="423"/>
      <c r="X608" s="542"/>
      <c r="Y608" s="423"/>
      <c r="Z608" s="542"/>
      <c r="AA608" s="542"/>
      <c r="AB608" s="542"/>
      <c r="AC608" s="423"/>
      <c r="AD608" s="542"/>
      <c r="AE608" s="423"/>
      <c r="AF608" s="542"/>
      <c r="AG608" s="542"/>
      <c r="AH608" s="542"/>
      <c r="AI608" s="268">
        <v>3275</v>
      </c>
      <c r="AJ608" s="224" t="s">
        <v>8</v>
      </c>
      <c r="AK608" s="423"/>
      <c r="AL608" s="542"/>
      <c r="AM608" s="542"/>
      <c r="AN608" s="542"/>
      <c r="AO608" s="423"/>
      <c r="AP608" s="542"/>
      <c r="AQ608" s="423"/>
      <c r="AR608" s="542"/>
    </row>
    <row r="609" spans="1:86">
      <c r="A609" s="484">
        <v>131</v>
      </c>
      <c r="B609" s="635" t="s">
        <v>497</v>
      </c>
      <c r="C609" s="498" t="s">
        <v>498</v>
      </c>
      <c r="D609" s="555">
        <v>2.6</v>
      </c>
      <c r="E609" s="555">
        <v>9842</v>
      </c>
      <c r="F609" s="555">
        <v>2.6</v>
      </c>
      <c r="G609" s="555">
        <v>9842</v>
      </c>
      <c r="H609" s="635"/>
      <c r="I609" s="635"/>
      <c r="J609" s="635"/>
      <c r="K609" s="555"/>
      <c r="L609" s="635"/>
      <c r="M609" s="555"/>
      <c r="N609" s="540"/>
      <c r="O609" s="540"/>
      <c r="P609" s="540"/>
      <c r="Q609" s="421"/>
      <c r="R609" s="540"/>
      <c r="S609" s="421"/>
      <c r="T609" s="540"/>
      <c r="U609" s="540"/>
      <c r="V609" s="540"/>
      <c r="W609" s="421"/>
      <c r="X609" s="540"/>
      <c r="Y609" s="421"/>
      <c r="Z609" s="540"/>
      <c r="AA609" s="540"/>
      <c r="AB609" s="540"/>
      <c r="AC609" s="421"/>
      <c r="AD609" s="540"/>
      <c r="AE609" s="421"/>
      <c r="AF609" s="540" t="s">
        <v>1679</v>
      </c>
      <c r="AG609" s="540" t="s">
        <v>1878</v>
      </c>
      <c r="AH609" s="540" t="s">
        <v>42</v>
      </c>
      <c r="AI609" s="267">
        <v>1.59</v>
      </c>
      <c r="AJ609" s="170" t="s">
        <v>5</v>
      </c>
      <c r="AK609" s="421">
        <v>75042.643707164782</v>
      </c>
      <c r="AL609" s="540"/>
      <c r="AM609" s="540"/>
      <c r="AN609" s="540"/>
      <c r="AO609" s="421"/>
      <c r="AP609" s="540"/>
      <c r="AQ609" s="421"/>
      <c r="AR609" s="540"/>
    </row>
    <row r="610" spans="1:86">
      <c r="A610" s="485"/>
      <c r="B610" s="636"/>
      <c r="C610" s="500"/>
      <c r="D610" s="557"/>
      <c r="E610" s="557"/>
      <c r="F610" s="557"/>
      <c r="G610" s="557"/>
      <c r="H610" s="636"/>
      <c r="I610" s="636"/>
      <c r="J610" s="636"/>
      <c r="K610" s="557"/>
      <c r="L610" s="636"/>
      <c r="M610" s="557"/>
      <c r="N610" s="542"/>
      <c r="O610" s="542"/>
      <c r="P610" s="542"/>
      <c r="Q610" s="423"/>
      <c r="R610" s="542"/>
      <c r="S610" s="423"/>
      <c r="T610" s="542"/>
      <c r="U610" s="542"/>
      <c r="V610" s="542"/>
      <c r="W610" s="423"/>
      <c r="X610" s="542"/>
      <c r="Y610" s="423"/>
      <c r="Z610" s="542"/>
      <c r="AA610" s="542"/>
      <c r="AB610" s="542"/>
      <c r="AC610" s="423"/>
      <c r="AD610" s="542"/>
      <c r="AE610" s="423"/>
      <c r="AF610" s="542"/>
      <c r="AG610" s="542"/>
      <c r="AH610" s="542"/>
      <c r="AI610" s="268">
        <v>6042</v>
      </c>
      <c r="AJ610" s="224" t="s">
        <v>8</v>
      </c>
      <c r="AK610" s="423"/>
      <c r="AL610" s="542"/>
      <c r="AM610" s="542"/>
      <c r="AN610" s="542"/>
      <c r="AO610" s="423"/>
      <c r="AP610" s="542"/>
      <c r="AQ610" s="423"/>
      <c r="AR610" s="542"/>
    </row>
    <row r="611" spans="1:86" ht="15" customHeight="1">
      <c r="A611" s="396">
        <v>132</v>
      </c>
      <c r="B611" s="402">
        <v>336993</v>
      </c>
      <c r="C611" s="567" t="s">
        <v>504</v>
      </c>
      <c r="D611" s="570">
        <v>0.2</v>
      </c>
      <c r="E611" s="570">
        <v>1154</v>
      </c>
      <c r="F611" s="570">
        <v>0.2</v>
      </c>
      <c r="G611" s="570">
        <v>1154</v>
      </c>
      <c r="H611" s="590"/>
      <c r="I611" s="590"/>
      <c r="J611" s="590"/>
      <c r="K611" s="570"/>
      <c r="L611" s="590"/>
      <c r="M611" s="570"/>
      <c r="N611" s="590" t="s">
        <v>1879</v>
      </c>
      <c r="O611" s="590" t="s">
        <v>1880</v>
      </c>
      <c r="P611" s="372" t="s">
        <v>11</v>
      </c>
      <c r="Q611" s="267">
        <v>0.185</v>
      </c>
      <c r="R611" s="170" t="s">
        <v>5</v>
      </c>
      <c r="S611" s="421">
        <v>1098.7679450738751</v>
      </c>
      <c r="T611" s="220"/>
      <c r="U611" s="220"/>
      <c r="V611" s="220"/>
      <c r="W611" s="268"/>
      <c r="X611" s="220"/>
      <c r="Y611" s="268"/>
      <c r="Z611" s="220"/>
      <c r="AA611" s="220"/>
      <c r="AB611" s="220"/>
      <c r="AC611" s="268"/>
      <c r="AD611" s="220"/>
      <c r="AE611" s="268"/>
      <c r="AF611" s="220"/>
      <c r="AG611" s="220"/>
      <c r="AH611" s="220"/>
      <c r="AI611" s="268"/>
      <c r="AJ611" s="220"/>
      <c r="AK611" s="268"/>
      <c r="AL611" s="220"/>
      <c r="AM611" s="220"/>
      <c r="AN611" s="220"/>
      <c r="AO611" s="268"/>
      <c r="AP611" s="220"/>
      <c r="AQ611" s="268"/>
      <c r="AR611" s="220"/>
    </row>
    <row r="612" spans="1:86" ht="15" customHeight="1">
      <c r="A612" s="397"/>
      <c r="B612" s="403"/>
      <c r="C612" s="568"/>
      <c r="D612" s="571"/>
      <c r="E612" s="571"/>
      <c r="F612" s="571"/>
      <c r="G612" s="571"/>
      <c r="H612" s="591"/>
      <c r="I612" s="591"/>
      <c r="J612" s="591"/>
      <c r="K612" s="571"/>
      <c r="L612" s="591"/>
      <c r="M612" s="571"/>
      <c r="N612" s="591"/>
      <c r="O612" s="591"/>
      <c r="P612" s="374"/>
      <c r="Q612" s="243">
        <v>1154</v>
      </c>
      <c r="R612" s="112" t="s">
        <v>8</v>
      </c>
      <c r="S612" s="422"/>
      <c r="T612" s="221"/>
      <c r="U612" s="221"/>
      <c r="V612" s="221"/>
      <c r="W612" s="274"/>
      <c r="X612" s="221"/>
      <c r="Y612" s="274"/>
      <c r="Z612" s="221"/>
      <c r="AA612" s="221"/>
      <c r="AB612" s="221"/>
      <c r="AC612" s="274"/>
      <c r="AD612" s="221"/>
      <c r="AE612" s="274"/>
      <c r="AF612" s="221"/>
      <c r="AG612" s="221"/>
      <c r="AH612" s="221"/>
      <c r="AI612" s="274"/>
      <c r="AJ612" s="221"/>
      <c r="AK612" s="274"/>
      <c r="AL612" s="221"/>
      <c r="AM612" s="221"/>
      <c r="AN612" s="221"/>
      <c r="AO612" s="274"/>
      <c r="AP612" s="221"/>
      <c r="AQ612" s="274"/>
      <c r="AR612" s="221"/>
    </row>
    <row r="613" spans="1:86" ht="15" customHeight="1">
      <c r="A613" s="397"/>
      <c r="B613" s="403"/>
      <c r="C613" s="568"/>
      <c r="D613" s="571"/>
      <c r="E613" s="571"/>
      <c r="F613" s="571"/>
      <c r="G613" s="571"/>
      <c r="H613" s="591"/>
      <c r="I613" s="591"/>
      <c r="J613" s="591"/>
      <c r="K613" s="571"/>
      <c r="L613" s="591"/>
      <c r="M613" s="571"/>
      <c r="N613" s="591"/>
      <c r="O613" s="591"/>
      <c r="P613" s="372" t="s">
        <v>12</v>
      </c>
      <c r="Q613" s="267">
        <v>67.650000000000006</v>
      </c>
      <c r="R613" s="112" t="s">
        <v>8</v>
      </c>
      <c r="S613" s="422"/>
      <c r="T613" s="221"/>
      <c r="U613" s="221"/>
      <c r="V613" s="221"/>
      <c r="W613" s="274"/>
      <c r="X613" s="221"/>
      <c r="Y613" s="274"/>
      <c r="Z613" s="221"/>
      <c r="AA613" s="221"/>
      <c r="AB613" s="221"/>
      <c r="AC613" s="274"/>
      <c r="AD613" s="221"/>
      <c r="AE613" s="274"/>
      <c r="AF613" s="221"/>
      <c r="AG613" s="221"/>
      <c r="AH613" s="221"/>
      <c r="AI613" s="274"/>
      <c r="AJ613" s="221"/>
      <c r="AK613" s="274"/>
      <c r="AL613" s="221"/>
      <c r="AM613" s="221"/>
      <c r="AN613" s="221"/>
      <c r="AO613" s="274"/>
      <c r="AP613" s="221"/>
      <c r="AQ613" s="274"/>
      <c r="AR613" s="221"/>
    </row>
    <row r="614" spans="1:86" ht="15" customHeight="1">
      <c r="A614" s="397"/>
      <c r="B614" s="403"/>
      <c r="C614" s="568"/>
      <c r="D614" s="571"/>
      <c r="E614" s="571"/>
      <c r="F614" s="571"/>
      <c r="G614" s="571"/>
      <c r="H614" s="591"/>
      <c r="I614" s="591"/>
      <c r="J614" s="591"/>
      <c r="K614" s="571"/>
      <c r="L614" s="591"/>
      <c r="M614" s="571"/>
      <c r="N614" s="591"/>
      <c r="O614" s="591"/>
      <c r="P614" s="374"/>
      <c r="Q614" s="267">
        <v>0.185</v>
      </c>
      <c r="R614" s="170" t="s">
        <v>5</v>
      </c>
      <c r="S614" s="422"/>
      <c r="T614" s="221"/>
      <c r="U614" s="221"/>
      <c r="V614" s="221"/>
      <c r="W614" s="274"/>
      <c r="X614" s="221"/>
      <c r="Y614" s="274"/>
      <c r="Z614" s="221"/>
      <c r="AA614" s="221"/>
      <c r="AB614" s="221"/>
      <c r="AC614" s="274"/>
      <c r="AD614" s="221"/>
      <c r="AE614" s="274"/>
      <c r="AF614" s="221"/>
      <c r="AG614" s="221"/>
      <c r="AH614" s="221"/>
      <c r="AI614" s="274"/>
      <c r="AJ614" s="221"/>
      <c r="AK614" s="274"/>
      <c r="AL614" s="221"/>
      <c r="AM614" s="221"/>
      <c r="AN614" s="221"/>
      <c r="AO614" s="274"/>
      <c r="AP614" s="221"/>
      <c r="AQ614" s="274"/>
      <c r="AR614" s="221"/>
    </row>
    <row r="615" spans="1:86">
      <c r="A615" s="398"/>
      <c r="B615" s="404"/>
      <c r="C615" s="569"/>
      <c r="D615" s="572"/>
      <c r="E615" s="572"/>
      <c r="F615" s="572"/>
      <c r="G615" s="572"/>
      <c r="H615" s="592"/>
      <c r="I615" s="592"/>
      <c r="J615" s="592"/>
      <c r="K615" s="572"/>
      <c r="L615" s="592"/>
      <c r="M615" s="572"/>
      <c r="N615" s="592"/>
      <c r="O615" s="592"/>
      <c r="P615" s="113" t="s">
        <v>105</v>
      </c>
      <c r="Q615" s="243">
        <f>Q612</f>
        <v>1154</v>
      </c>
      <c r="R615" s="112" t="s">
        <v>8</v>
      </c>
      <c r="S615" s="423"/>
      <c r="T615" s="219"/>
      <c r="U615" s="219"/>
      <c r="V615" s="219"/>
      <c r="W615" s="275"/>
      <c r="X615" s="219"/>
      <c r="Y615" s="275"/>
      <c r="Z615" s="219"/>
      <c r="AA615" s="219"/>
      <c r="AB615" s="219"/>
      <c r="AC615" s="275"/>
      <c r="AD615" s="219"/>
      <c r="AE615" s="275"/>
      <c r="AF615" s="219"/>
      <c r="AG615" s="219"/>
      <c r="AH615" s="219"/>
      <c r="AI615" s="275"/>
      <c r="AJ615" s="219"/>
      <c r="AK615" s="275"/>
      <c r="AL615" s="219"/>
      <c r="AM615" s="219"/>
      <c r="AN615" s="219"/>
      <c r="AO615" s="275"/>
      <c r="AP615" s="219"/>
      <c r="AQ615" s="275"/>
      <c r="AR615" s="219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</row>
    <row r="616" spans="1:86" ht="18" customHeight="1">
      <c r="A616" s="528">
        <v>133</v>
      </c>
      <c r="B616" s="558" t="s">
        <v>505</v>
      </c>
      <c r="C616" s="552" t="s">
        <v>506</v>
      </c>
      <c r="D616" s="555">
        <v>1.2</v>
      </c>
      <c r="E616" s="555">
        <v>7137</v>
      </c>
      <c r="F616" s="555">
        <v>1.2</v>
      </c>
      <c r="G616" s="555">
        <v>7137</v>
      </c>
      <c r="H616" s="635"/>
      <c r="I616" s="635"/>
      <c r="J616" s="635"/>
      <c r="K616" s="555"/>
      <c r="L616" s="635"/>
      <c r="M616" s="555"/>
      <c r="N616" s="540"/>
      <c r="O616" s="540"/>
      <c r="P616" s="540"/>
      <c r="Q616" s="421"/>
      <c r="R616" s="540"/>
      <c r="S616" s="421"/>
      <c r="T616" s="443" t="s">
        <v>1679</v>
      </c>
      <c r="U616" s="540" t="s">
        <v>1706</v>
      </c>
      <c r="V616" s="372" t="s">
        <v>11</v>
      </c>
      <c r="W616" s="267">
        <v>0.17</v>
      </c>
      <c r="X616" s="170" t="s">
        <v>5</v>
      </c>
      <c r="Y616" s="421">
        <v>2288.3920999999991</v>
      </c>
      <c r="Z616" s="540"/>
      <c r="AA616" s="540"/>
      <c r="AB616" s="540"/>
      <c r="AC616" s="421"/>
      <c r="AD616" s="540"/>
      <c r="AE616" s="476"/>
      <c r="AF616" s="416"/>
      <c r="AG616" s="416"/>
      <c r="AH616" s="416"/>
      <c r="AI616" s="476"/>
      <c r="AJ616" s="416"/>
      <c r="AK616" s="476"/>
      <c r="AL616" s="416"/>
      <c r="AM616" s="416"/>
      <c r="AN616" s="416"/>
      <c r="AO616" s="476"/>
      <c r="AP616" s="416"/>
      <c r="AQ616" s="476"/>
      <c r="AR616" s="416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</row>
    <row r="617" spans="1:86" ht="18" customHeight="1">
      <c r="A617" s="529"/>
      <c r="B617" s="559"/>
      <c r="C617" s="553"/>
      <c r="D617" s="556"/>
      <c r="E617" s="556"/>
      <c r="F617" s="556"/>
      <c r="G617" s="556"/>
      <c r="H617" s="654"/>
      <c r="I617" s="654"/>
      <c r="J617" s="654"/>
      <c r="K617" s="556"/>
      <c r="L617" s="654"/>
      <c r="M617" s="556"/>
      <c r="N617" s="541"/>
      <c r="O617" s="541"/>
      <c r="P617" s="541"/>
      <c r="Q617" s="422"/>
      <c r="R617" s="541"/>
      <c r="S617" s="422"/>
      <c r="T617" s="444"/>
      <c r="U617" s="541"/>
      <c r="V617" s="374"/>
      <c r="W617" s="268">
        <v>1037</v>
      </c>
      <c r="X617" s="224" t="s">
        <v>8</v>
      </c>
      <c r="Y617" s="422"/>
      <c r="Z617" s="541"/>
      <c r="AA617" s="541"/>
      <c r="AB617" s="541"/>
      <c r="AC617" s="422"/>
      <c r="AD617" s="541"/>
      <c r="AE617" s="477"/>
      <c r="AF617" s="475"/>
      <c r="AG617" s="475"/>
      <c r="AH617" s="475"/>
      <c r="AI617" s="477"/>
      <c r="AJ617" s="475"/>
      <c r="AK617" s="477"/>
      <c r="AL617" s="475"/>
      <c r="AM617" s="475"/>
      <c r="AN617" s="475"/>
      <c r="AO617" s="477"/>
      <c r="AP617" s="475"/>
      <c r="AQ617" s="477"/>
      <c r="AR617" s="475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</row>
    <row r="618" spans="1:86" ht="24.75" customHeight="1">
      <c r="A618" s="530"/>
      <c r="B618" s="560"/>
      <c r="C618" s="554"/>
      <c r="D618" s="557"/>
      <c r="E618" s="557"/>
      <c r="F618" s="557"/>
      <c r="G618" s="557"/>
      <c r="H618" s="636"/>
      <c r="I618" s="636"/>
      <c r="J618" s="636"/>
      <c r="K618" s="557"/>
      <c r="L618" s="636"/>
      <c r="M618" s="557"/>
      <c r="N618" s="542"/>
      <c r="O618" s="542"/>
      <c r="P618" s="542"/>
      <c r="Q618" s="423"/>
      <c r="R618" s="542"/>
      <c r="S618" s="423"/>
      <c r="T618" s="445"/>
      <c r="U618" s="542"/>
      <c r="V618" s="113" t="s">
        <v>105</v>
      </c>
      <c r="W618" s="243">
        <f>W617</f>
        <v>1037</v>
      </c>
      <c r="X618" s="112" t="s">
        <v>8</v>
      </c>
      <c r="Y618" s="423"/>
      <c r="Z618" s="542"/>
      <c r="AA618" s="542"/>
      <c r="AB618" s="542"/>
      <c r="AC618" s="423"/>
      <c r="AD618" s="542"/>
      <c r="AE618" s="478"/>
      <c r="AF618" s="417"/>
      <c r="AG618" s="417"/>
      <c r="AH618" s="417"/>
      <c r="AI618" s="478"/>
      <c r="AJ618" s="417"/>
      <c r="AK618" s="478"/>
      <c r="AL618" s="417"/>
      <c r="AM618" s="417"/>
      <c r="AN618" s="417"/>
      <c r="AO618" s="478"/>
      <c r="AP618" s="417"/>
      <c r="AQ618" s="478"/>
      <c r="AR618" s="417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</row>
    <row r="619" spans="1:86" ht="18" customHeight="1">
      <c r="A619" s="528">
        <v>134</v>
      </c>
      <c r="B619" s="558" t="s">
        <v>509</v>
      </c>
      <c r="C619" s="552" t="s">
        <v>510</v>
      </c>
      <c r="D619" s="555">
        <v>0.7</v>
      </c>
      <c r="E619" s="555">
        <v>2628</v>
      </c>
      <c r="F619" s="555">
        <v>0.7</v>
      </c>
      <c r="G619" s="555">
        <v>2628</v>
      </c>
      <c r="H619" s="635"/>
      <c r="I619" s="635"/>
      <c r="J619" s="635"/>
      <c r="K619" s="555"/>
      <c r="L619" s="635"/>
      <c r="M619" s="555"/>
      <c r="N619" s="540"/>
      <c r="O619" s="540"/>
      <c r="P619" s="540"/>
      <c r="Q619" s="421"/>
      <c r="R619" s="540"/>
      <c r="S619" s="421"/>
      <c r="T619" s="443" t="s">
        <v>1679</v>
      </c>
      <c r="U619" s="540" t="s">
        <v>1881</v>
      </c>
      <c r="V619" s="372" t="s">
        <v>11</v>
      </c>
      <c r="W619" s="267">
        <v>0.19</v>
      </c>
      <c r="X619" s="170" t="s">
        <v>5</v>
      </c>
      <c r="Y619" s="421">
        <v>2557.6146999999992</v>
      </c>
      <c r="Z619" s="540"/>
      <c r="AA619" s="540"/>
      <c r="AB619" s="540"/>
      <c r="AC619" s="421"/>
      <c r="AD619" s="540"/>
      <c r="AE619" s="476"/>
      <c r="AF619" s="416"/>
      <c r="AG619" s="416"/>
      <c r="AH619" s="416"/>
      <c r="AI619" s="476"/>
      <c r="AJ619" s="416"/>
      <c r="AK619" s="476"/>
      <c r="AL619" s="416"/>
      <c r="AM619" s="416"/>
      <c r="AN619" s="416"/>
      <c r="AO619" s="476"/>
      <c r="AP619" s="416"/>
      <c r="AQ619" s="476"/>
      <c r="AR619" s="416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</row>
    <row r="620" spans="1:86" ht="18" customHeight="1">
      <c r="A620" s="529"/>
      <c r="B620" s="559"/>
      <c r="C620" s="553"/>
      <c r="D620" s="556"/>
      <c r="E620" s="556"/>
      <c r="F620" s="556"/>
      <c r="G620" s="556"/>
      <c r="H620" s="654"/>
      <c r="I620" s="654"/>
      <c r="J620" s="654"/>
      <c r="K620" s="556"/>
      <c r="L620" s="654"/>
      <c r="M620" s="556"/>
      <c r="N620" s="541"/>
      <c r="O620" s="541"/>
      <c r="P620" s="541"/>
      <c r="Q620" s="422"/>
      <c r="R620" s="541"/>
      <c r="S620" s="422"/>
      <c r="T620" s="444"/>
      <c r="U620" s="541"/>
      <c r="V620" s="374"/>
      <c r="W620" s="268">
        <v>684</v>
      </c>
      <c r="X620" s="224" t="s">
        <v>8</v>
      </c>
      <c r="Y620" s="422"/>
      <c r="Z620" s="541"/>
      <c r="AA620" s="541"/>
      <c r="AB620" s="541"/>
      <c r="AC620" s="422"/>
      <c r="AD620" s="541"/>
      <c r="AE620" s="477"/>
      <c r="AF620" s="475"/>
      <c r="AG620" s="475"/>
      <c r="AH620" s="475"/>
      <c r="AI620" s="477"/>
      <c r="AJ620" s="475"/>
      <c r="AK620" s="477"/>
      <c r="AL620" s="475"/>
      <c r="AM620" s="475"/>
      <c r="AN620" s="475"/>
      <c r="AO620" s="477"/>
      <c r="AP620" s="475"/>
      <c r="AQ620" s="477"/>
      <c r="AR620" s="475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</row>
    <row r="621" spans="1:86" ht="24.75" customHeight="1">
      <c r="A621" s="530"/>
      <c r="B621" s="560"/>
      <c r="C621" s="554"/>
      <c r="D621" s="557"/>
      <c r="E621" s="557"/>
      <c r="F621" s="557"/>
      <c r="G621" s="557"/>
      <c r="H621" s="636"/>
      <c r="I621" s="636"/>
      <c r="J621" s="636"/>
      <c r="K621" s="557"/>
      <c r="L621" s="636"/>
      <c r="M621" s="557"/>
      <c r="N621" s="542"/>
      <c r="O621" s="542"/>
      <c r="P621" s="542"/>
      <c r="Q621" s="423"/>
      <c r="R621" s="542"/>
      <c r="S621" s="423"/>
      <c r="T621" s="445"/>
      <c r="U621" s="542"/>
      <c r="V621" s="113" t="s">
        <v>105</v>
      </c>
      <c r="W621" s="243">
        <f>W620</f>
        <v>684</v>
      </c>
      <c r="X621" s="112" t="s">
        <v>8</v>
      </c>
      <c r="Y621" s="423"/>
      <c r="Z621" s="542"/>
      <c r="AA621" s="542"/>
      <c r="AB621" s="542"/>
      <c r="AC621" s="423"/>
      <c r="AD621" s="542"/>
      <c r="AE621" s="478"/>
      <c r="AF621" s="417"/>
      <c r="AG621" s="417"/>
      <c r="AH621" s="417"/>
      <c r="AI621" s="478"/>
      <c r="AJ621" s="417"/>
      <c r="AK621" s="478"/>
      <c r="AL621" s="417"/>
      <c r="AM621" s="417"/>
      <c r="AN621" s="417"/>
      <c r="AO621" s="478"/>
      <c r="AP621" s="417"/>
      <c r="AQ621" s="478"/>
      <c r="AR621" s="417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</row>
    <row r="622" spans="1:86" ht="15" customHeight="1">
      <c r="A622" s="396">
        <v>135</v>
      </c>
      <c r="B622" s="413" t="s">
        <v>511</v>
      </c>
      <c r="C622" s="879" t="s">
        <v>512</v>
      </c>
      <c r="D622" s="413">
        <v>1.4</v>
      </c>
      <c r="E622" s="413">
        <v>11816</v>
      </c>
      <c r="F622" s="413">
        <v>1.4</v>
      </c>
      <c r="G622" s="413">
        <v>11816</v>
      </c>
      <c r="H622" s="408" t="s">
        <v>2316</v>
      </c>
      <c r="I622" s="408" t="s">
        <v>2317</v>
      </c>
      <c r="J622" s="405" t="s">
        <v>11</v>
      </c>
      <c r="K622" s="905">
        <v>0.97399999999999998</v>
      </c>
      <c r="L622" s="316" t="s">
        <v>5</v>
      </c>
      <c r="M622" s="399">
        <v>16758.199000000001</v>
      </c>
      <c r="N622" s="399"/>
      <c r="O622" s="396"/>
      <c r="P622" s="396"/>
      <c r="Q622" s="396"/>
      <c r="R622" s="396"/>
      <c r="S622" s="396"/>
      <c r="T622" s="396"/>
      <c r="U622" s="396"/>
      <c r="V622" s="396"/>
      <c r="W622" s="396"/>
      <c r="X622" s="396"/>
      <c r="Y622" s="396"/>
      <c r="Z622" s="396"/>
      <c r="AA622" s="396"/>
      <c r="AB622" s="396"/>
      <c r="AC622" s="396"/>
      <c r="AD622" s="396"/>
      <c r="AE622" s="396"/>
      <c r="AF622" s="396"/>
      <c r="AG622" s="396"/>
      <c r="AH622" s="396"/>
      <c r="AI622" s="396"/>
      <c r="AJ622" s="396"/>
      <c r="AK622" s="396"/>
      <c r="AL622" s="396"/>
      <c r="AM622" s="396"/>
      <c r="AN622" s="396"/>
      <c r="AO622" s="396"/>
      <c r="AP622" s="396"/>
      <c r="AQ622" s="396"/>
      <c r="AR622" s="396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</row>
    <row r="623" spans="1:86">
      <c r="A623" s="397"/>
      <c r="B623" s="414"/>
      <c r="C623" s="880"/>
      <c r="D623" s="414"/>
      <c r="E623" s="414"/>
      <c r="F623" s="414"/>
      <c r="G623" s="414"/>
      <c r="H623" s="409"/>
      <c r="I623" s="409"/>
      <c r="J623" s="407"/>
      <c r="K623" s="266">
        <v>9995</v>
      </c>
      <c r="L623" s="316" t="s">
        <v>8</v>
      </c>
      <c r="M623" s="400"/>
      <c r="N623" s="400"/>
      <c r="O623" s="397"/>
      <c r="P623" s="397"/>
      <c r="Q623" s="397"/>
      <c r="R623" s="397"/>
      <c r="S623" s="397"/>
      <c r="T623" s="397"/>
      <c r="U623" s="397"/>
      <c r="V623" s="397"/>
      <c r="W623" s="397"/>
      <c r="X623" s="397"/>
      <c r="Y623" s="397"/>
      <c r="Z623" s="397"/>
      <c r="AA623" s="397"/>
      <c r="AB623" s="397"/>
      <c r="AC623" s="397"/>
      <c r="AD623" s="397"/>
      <c r="AE623" s="397"/>
      <c r="AF623" s="397"/>
      <c r="AG623" s="397"/>
      <c r="AH623" s="397"/>
      <c r="AI623" s="397"/>
      <c r="AJ623" s="397"/>
      <c r="AK623" s="397"/>
      <c r="AL623" s="397"/>
      <c r="AM623" s="397"/>
      <c r="AN623" s="397"/>
      <c r="AO623" s="397"/>
      <c r="AP623" s="397"/>
      <c r="AQ623" s="397"/>
      <c r="AR623" s="397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</row>
    <row r="624" spans="1:86">
      <c r="A624" s="397"/>
      <c r="B624" s="414"/>
      <c r="C624" s="880"/>
      <c r="D624" s="414"/>
      <c r="E624" s="414"/>
      <c r="F624" s="414"/>
      <c r="G624" s="414"/>
      <c r="H624" s="409"/>
      <c r="I624" s="409"/>
      <c r="J624" s="405" t="s">
        <v>12</v>
      </c>
      <c r="K624" s="266">
        <v>154.25</v>
      </c>
      <c r="L624" s="316" t="s">
        <v>8</v>
      </c>
      <c r="M624" s="400"/>
      <c r="N624" s="400"/>
      <c r="O624" s="397"/>
      <c r="P624" s="397"/>
      <c r="Q624" s="397"/>
      <c r="R624" s="397"/>
      <c r="S624" s="397"/>
      <c r="T624" s="397"/>
      <c r="U624" s="397"/>
      <c r="V624" s="397"/>
      <c r="W624" s="397"/>
      <c r="X624" s="397"/>
      <c r="Y624" s="397"/>
      <c r="Z624" s="397"/>
      <c r="AA624" s="397"/>
      <c r="AB624" s="397"/>
      <c r="AC624" s="397"/>
      <c r="AD624" s="397"/>
      <c r="AE624" s="397"/>
      <c r="AF624" s="397"/>
      <c r="AG624" s="397"/>
      <c r="AH624" s="397"/>
      <c r="AI624" s="397"/>
      <c r="AJ624" s="397"/>
      <c r="AK624" s="397"/>
      <c r="AL624" s="397"/>
      <c r="AM624" s="397"/>
      <c r="AN624" s="397"/>
      <c r="AO624" s="397"/>
      <c r="AP624" s="397"/>
      <c r="AQ624" s="397"/>
      <c r="AR624" s="397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</row>
    <row r="625" spans="1:86">
      <c r="A625" s="397"/>
      <c r="B625" s="414"/>
      <c r="C625" s="880"/>
      <c r="D625" s="414"/>
      <c r="E625" s="414"/>
      <c r="F625" s="414"/>
      <c r="G625" s="414"/>
      <c r="H625" s="409"/>
      <c r="I625" s="409"/>
      <c r="J625" s="407"/>
      <c r="K625" s="266">
        <v>0.97399999999999998</v>
      </c>
      <c r="L625" s="316" t="s">
        <v>5</v>
      </c>
      <c r="M625" s="400"/>
      <c r="N625" s="400"/>
      <c r="O625" s="397"/>
      <c r="P625" s="397"/>
      <c r="Q625" s="397"/>
      <c r="R625" s="397"/>
      <c r="S625" s="397"/>
      <c r="T625" s="397"/>
      <c r="U625" s="397"/>
      <c r="V625" s="397"/>
      <c r="W625" s="397"/>
      <c r="X625" s="397"/>
      <c r="Y625" s="397"/>
      <c r="Z625" s="397"/>
      <c r="AA625" s="397"/>
      <c r="AB625" s="397"/>
      <c r="AC625" s="397"/>
      <c r="AD625" s="397"/>
      <c r="AE625" s="397"/>
      <c r="AF625" s="397"/>
      <c r="AG625" s="397"/>
      <c r="AH625" s="397"/>
      <c r="AI625" s="397"/>
      <c r="AJ625" s="397"/>
      <c r="AK625" s="397"/>
      <c r="AL625" s="397"/>
      <c r="AM625" s="397"/>
      <c r="AN625" s="397"/>
      <c r="AO625" s="397"/>
      <c r="AP625" s="397"/>
      <c r="AQ625" s="397"/>
      <c r="AR625" s="397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</row>
    <row r="626" spans="1:86" ht="30">
      <c r="A626" s="397"/>
      <c r="B626" s="414"/>
      <c r="C626" s="880"/>
      <c r="D626" s="414"/>
      <c r="E626" s="414"/>
      <c r="F626" s="414"/>
      <c r="G626" s="414"/>
      <c r="H626" s="409"/>
      <c r="I626" s="409"/>
      <c r="J626" s="315" t="s">
        <v>44</v>
      </c>
      <c r="K626" s="266">
        <v>35</v>
      </c>
      <c r="L626" s="316" t="s">
        <v>14</v>
      </c>
      <c r="M626" s="400"/>
      <c r="N626" s="400"/>
      <c r="O626" s="397"/>
      <c r="P626" s="397"/>
      <c r="Q626" s="397"/>
      <c r="R626" s="397"/>
      <c r="S626" s="397"/>
      <c r="T626" s="397"/>
      <c r="U626" s="397"/>
      <c r="V626" s="397"/>
      <c r="W626" s="397"/>
      <c r="X626" s="397"/>
      <c r="Y626" s="397"/>
      <c r="Z626" s="397"/>
      <c r="AA626" s="397"/>
      <c r="AB626" s="397"/>
      <c r="AC626" s="397"/>
      <c r="AD626" s="397"/>
      <c r="AE626" s="397"/>
      <c r="AF626" s="397"/>
      <c r="AG626" s="397"/>
      <c r="AH626" s="397"/>
      <c r="AI626" s="397"/>
      <c r="AJ626" s="397"/>
      <c r="AK626" s="397"/>
      <c r="AL626" s="397"/>
      <c r="AM626" s="397"/>
      <c r="AN626" s="397"/>
      <c r="AO626" s="397"/>
      <c r="AP626" s="397"/>
      <c r="AQ626" s="397"/>
      <c r="AR626" s="397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</row>
    <row r="627" spans="1:86" ht="45">
      <c r="A627" s="397"/>
      <c r="B627" s="414"/>
      <c r="C627" s="880"/>
      <c r="D627" s="414"/>
      <c r="E627" s="414"/>
      <c r="F627" s="414"/>
      <c r="G627" s="414"/>
      <c r="H627" s="409"/>
      <c r="I627" s="409"/>
      <c r="J627" s="315" t="s">
        <v>46</v>
      </c>
      <c r="K627" s="266">
        <v>930</v>
      </c>
      <c r="L627" s="316" t="s">
        <v>16</v>
      </c>
      <c r="M627" s="400"/>
      <c r="N627" s="400"/>
      <c r="O627" s="397"/>
      <c r="P627" s="397"/>
      <c r="Q627" s="397"/>
      <c r="R627" s="397"/>
      <c r="S627" s="397"/>
      <c r="T627" s="397"/>
      <c r="U627" s="397"/>
      <c r="V627" s="397"/>
      <c r="W627" s="397"/>
      <c r="X627" s="397"/>
      <c r="Y627" s="397"/>
      <c r="Z627" s="397"/>
      <c r="AA627" s="397"/>
      <c r="AB627" s="397"/>
      <c r="AC627" s="397"/>
      <c r="AD627" s="397"/>
      <c r="AE627" s="397"/>
      <c r="AF627" s="397"/>
      <c r="AG627" s="397"/>
      <c r="AH627" s="397"/>
      <c r="AI627" s="397"/>
      <c r="AJ627" s="397"/>
      <c r="AK627" s="397"/>
      <c r="AL627" s="397"/>
      <c r="AM627" s="397"/>
      <c r="AN627" s="397"/>
      <c r="AO627" s="397"/>
      <c r="AP627" s="397"/>
      <c r="AQ627" s="397"/>
      <c r="AR627" s="397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</row>
    <row r="628" spans="1:86">
      <c r="A628" s="397"/>
      <c r="B628" s="414"/>
      <c r="C628" s="880"/>
      <c r="D628" s="414"/>
      <c r="E628" s="414"/>
      <c r="F628" s="414"/>
      <c r="G628" s="414"/>
      <c r="H628" s="410"/>
      <c r="I628" s="410"/>
      <c r="J628" s="304" t="s">
        <v>105</v>
      </c>
      <c r="K628" s="266">
        <f>K623</f>
        <v>9995</v>
      </c>
      <c r="L628" s="316" t="s">
        <v>8</v>
      </c>
      <c r="M628" s="400"/>
      <c r="N628" s="400"/>
      <c r="O628" s="397"/>
      <c r="P628" s="397"/>
      <c r="Q628" s="397"/>
      <c r="R628" s="397"/>
      <c r="S628" s="397"/>
      <c r="T628" s="397"/>
      <c r="U628" s="397"/>
      <c r="V628" s="397"/>
      <c r="W628" s="397"/>
      <c r="X628" s="397"/>
      <c r="Y628" s="397"/>
      <c r="Z628" s="397"/>
      <c r="AA628" s="397"/>
      <c r="AB628" s="397"/>
      <c r="AC628" s="397"/>
      <c r="AD628" s="397"/>
      <c r="AE628" s="397"/>
      <c r="AF628" s="397"/>
      <c r="AG628" s="397"/>
      <c r="AH628" s="397"/>
      <c r="AI628" s="397"/>
      <c r="AJ628" s="397"/>
      <c r="AK628" s="397"/>
      <c r="AL628" s="397"/>
      <c r="AM628" s="397"/>
      <c r="AN628" s="397"/>
      <c r="AO628" s="397"/>
      <c r="AP628" s="397"/>
      <c r="AQ628" s="397"/>
      <c r="AR628" s="397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</row>
    <row r="629" spans="1:86">
      <c r="A629" s="397"/>
      <c r="B629" s="414"/>
      <c r="C629" s="880"/>
      <c r="D629" s="414"/>
      <c r="E629" s="414"/>
      <c r="F629" s="414"/>
      <c r="G629" s="414"/>
      <c r="H629" s="408" t="s">
        <v>2318</v>
      </c>
      <c r="I629" s="408" t="s">
        <v>2322</v>
      </c>
      <c r="J629" s="405" t="s">
        <v>11</v>
      </c>
      <c r="K629" s="905">
        <v>9.8000000000000004E-2</v>
      </c>
      <c r="L629" s="316" t="s">
        <v>5</v>
      </c>
      <c r="M629" s="400"/>
      <c r="N629" s="400"/>
      <c r="O629" s="397"/>
      <c r="P629" s="397"/>
      <c r="Q629" s="397"/>
      <c r="R629" s="397"/>
      <c r="S629" s="397"/>
      <c r="T629" s="397"/>
      <c r="U629" s="397"/>
      <c r="V629" s="397"/>
      <c r="W629" s="397"/>
      <c r="X629" s="397"/>
      <c r="Y629" s="397"/>
      <c r="Z629" s="397"/>
      <c r="AA629" s="397"/>
      <c r="AB629" s="397"/>
      <c r="AC629" s="397"/>
      <c r="AD629" s="397"/>
      <c r="AE629" s="397"/>
      <c r="AF629" s="397"/>
      <c r="AG629" s="397"/>
      <c r="AH629" s="397"/>
      <c r="AI629" s="397"/>
      <c r="AJ629" s="397"/>
      <c r="AK629" s="397"/>
      <c r="AL629" s="397"/>
      <c r="AM629" s="397"/>
      <c r="AN629" s="397"/>
      <c r="AO629" s="397"/>
      <c r="AP629" s="397"/>
      <c r="AQ629" s="397"/>
      <c r="AR629" s="397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</row>
    <row r="630" spans="1:86" ht="15" customHeight="1">
      <c r="A630" s="397"/>
      <c r="B630" s="414"/>
      <c r="C630" s="880"/>
      <c r="D630" s="414"/>
      <c r="E630" s="414"/>
      <c r="F630" s="414"/>
      <c r="G630" s="414"/>
      <c r="H630" s="409"/>
      <c r="I630" s="409"/>
      <c r="J630" s="407"/>
      <c r="K630" s="266">
        <v>1005</v>
      </c>
      <c r="L630" s="316" t="s">
        <v>8</v>
      </c>
      <c r="M630" s="400"/>
      <c r="N630" s="400"/>
      <c r="O630" s="397"/>
      <c r="P630" s="397"/>
      <c r="Q630" s="397"/>
      <c r="R630" s="397"/>
      <c r="S630" s="397"/>
      <c r="T630" s="397"/>
      <c r="U630" s="397"/>
      <c r="V630" s="397"/>
      <c r="W630" s="397"/>
      <c r="X630" s="397"/>
      <c r="Y630" s="397"/>
      <c r="Z630" s="397"/>
      <c r="AA630" s="397"/>
      <c r="AB630" s="397"/>
      <c r="AC630" s="397"/>
      <c r="AD630" s="397"/>
      <c r="AE630" s="397"/>
      <c r="AF630" s="397"/>
      <c r="AG630" s="397"/>
      <c r="AH630" s="397"/>
      <c r="AI630" s="397"/>
      <c r="AJ630" s="397"/>
      <c r="AK630" s="397"/>
      <c r="AL630" s="397"/>
      <c r="AM630" s="397"/>
      <c r="AN630" s="397"/>
      <c r="AO630" s="397"/>
      <c r="AP630" s="397"/>
      <c r="AQ630" s="397"/>
      <c r="AR630" s="397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</row>
    <row r="631" spans="1:86">
      <c r="A631" s="398"/>
      <c r="B631" s="415"/>
      <c r="C631" s="881"/>
      <c r="D631" s="415"/>
      <c r="E631" s="415"/>
      <c r="F631" s="415"/>
      <c r="G631" s="415"/>
      <c r="H631" s="410"/>
      <c r="I631" s="410"/>
      <c r="J631" s="304" t="s">
        <v>105</v>
      </c>
      <c r="K631" s="266">
        <f>K630</f>
        <v>1005</v>
      </c>
      <c r="L631" s="316" t="s">
        <v>8</v>
      </c>
      <c r="M631" s="401"/>
      <c r="N631" s="401"/>
      <c r="O631" s="398"/>
      <c r="P631" s="398"/>
      <c r="Q631" s="398"/>
      <c r="R631" s="398"/>
      <c r="S631" s="398"/>
      <c r="T631" s="398"/>
      <c r="U631" s="398"/>
      <c r="V631" s="398"/>
      <c r="W631" s="398"/>
      <c r="X631" s="398"/>
      <c r="Y631" s="398"/>
      <c r="Z631" s="398"/>
      <c r="AA631" s="398"/>
      <c r="AB631" s="398"/>
      <c r="AC631" s="398"/>
      <c r="AD631" s="398"/>
      <c r="AE631" s="398"/>
      <c r="AF631" s="398"/>
      <c r="AG631" s="398"/>
      <c r="AH631" s="398"/>
      <c r="AI631" s="398"/>
      <c r="AJ631" s="398"/>
      <c r="AK631" s="398"/>
      <c r="AL631" s="398"/>
      <c r="AM631" s="398"/>
      <c r="AN631" s="398"/>
      <c r="AO631" s="398"/>
      <c r="AP631" s="398"/>
      <c r="AQ631" s="398"/>
      <c r="AR631" s="398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</row>
    <row r="632" spans="1:86" ht="15" customHeight="1">
      <c r="A632" s="396">
        <v>136</v>
      </c>
      <c r="B632" s="408">
        <v>345589</v>
      </c>
      <c r="C632" s="549" t="s">
        <v>513</v>
      </c>
      <c r="D632" s="413">
        <v>2.23</v>
      </c>
      <c r="E632" s="413">
        <v>6600</v>
      </c>
      <c r="F632" s="413">
        <v>2.23</v>
      </c>
      <c r="G632" s="413">
        <v>6600</v>
      </c>
      <c r="H632" s="408" t="s">
        <v>2319</v>
      </c>
      <c r="I632" s="408" t="s">
        <v>2320</v>
      </c>
      <c r="J632" s="405" t="s">
        <v>11</v>
      </c>
      <c r="K632" s="266">
        <v>2.23</v>
      </c>
      <c r="L632" s="316" t="s">
        <v>5</v>
      </c>
      <c r="M632" s="399">
        <v>21137.751</v>
      </c>
      <c r="N632" s="418"/>
      <c r="O632" s="418"/>
      <c r="P632" s="418"/>
      <c r="Q632" s="421"/>
      <c r="R632" s="418"/>
      <c r="S632" s="421"/>
      <c r="T632" s="418"/>
      <c r="U632" s="418"/>
      <c r="V632" s="418"/>
      <c r="W632" s="421"/>
      <c r="X632" s="418"/>
      <c r="Y632" s="421"/>
      <c r="Z632" s="418"/>
      <c r="AA632" s="418"/>
      <c r="AB632" s="418"/>
      <c r="AC632" s="421"/>
      <c r="AD632" s="418"/>
      <c r="AE632" s="421"/>
      <c r="AF632" s="418"/>
      <c r="AG632" s="418"/>
      <c r="AH632" s="418"/>
      <c r="AI632" s="421"/>
      <c r="AJ632" s="418"/>
      <c r="AK632" s="421"/>
      <c r="AL632" s="418"/>
      <c r="AM632" s="418"/>
      <c r="AN632" s="418"/>
      <c r="AO632" s="421"/>
      <c r="AP632" s="418"/>
      <c r="AQ632" s="421"/>
      <c r="AR632" s="418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</row>
    <row r="633" spans="1:86">
      <c r="A633" s="397"/>
      <c r="B633" s="409"/>
      <c r="C633" s="550"/>
      <c r="D633" s="414"/>
      <c r="E633" s="414"/>
      <c r="F633" s="414"/>
      <c r="G633" s="414"/>
      <c r="H633" s="409"/>
      <c r="I633" s="409"/>
      <c r="J633" s="407"/>
      <c r="K633" s="266">
        <v>16700</v>
      </c>
      <c r="L633" s="316" t="s">
        <v>8</v>
      </c>
      <c r="M633" s="400"/>
      <c r="N633" s="419"/>
      <c r="O633" s="419"/>
      <c r="P633" s="419"/>
      <c r="Q633" s="422"/>
      <c r="R633" s="419"/>
      <c r="S633" s="422"/>
      <c r="T633" s="419"/>
      <c r="U633" s="419"/>
      <c r="V633" s="419"/>
      <c r="W633" s="422"/>
      <c r="X633" s="419"/>
      <c r="Y633" s="422"/>
      <c r="Z633" s="419"/>
      <c r="AA633" s="419"/>
      <c r="AB633" s="419"/>
      <c r="AC633" s="422"/>
      <c r="AD633" s="419"/>
      <c r="AE633" s="422"/>
      <c r="AF633" s="419"/>
      <c r="AG633" s="419"/>
      <c r="AH633" s="419"/>
      <c r="AI633" s="422"/>
      <c r="AJ633" s="419"/>
      <c r="AK633" s="422"/>
      <c r="AL633" s="419"/>
      <c r="AM633" s="419"/>
      <c r="AN633" s="419"/>
      <c r="AO633" s="422"/>
      <c r="AP633" s="419"/>
      <c r="AQ633" s="422"/>
      <c r="AR633" s="419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</row>
    <row r="634" spans="1:86">
      <c r="A634" s="397"/>
      <c r="B634" s="409"/>
      <c r="C634" s="550"/>
      <c r="D634" s="414"/>
      <c r="E634" s="414"/>
      <c r="F634" s="414"/>
      <c r="G634" s="414"/>
      <c r="H634" s="409"/>
      <c r="I634" s="409"/>
      <c r="J634" s="405" t="s">
        <v>12</v>
      </c>
      <c r="K634" s="266">
        <v>323.05</v>
      </c>
      <c r="L634" s="316" t="s">
        <v>8</v>
      </c>
      <c r="M634" s="400"/>
      <c r="N634" s="419"/>
      <c r="O634" s="419"/>
      <c r="P634" s="419"/>
      <c r="Q634" s="422"/>
      <c r="R634" s="419"/>
      <c r="S634" s="422"/>
      <c r="T634" s="419"/>
      <c r="U634" s="419"/>
      <c r="V634" s="419"/>
      <c r="W634" s="422"/>
      <c r="X634" s="419"/>
      <c r="Y634" s="422"/>
      <c r="Z634" s="419"/>
      <c r="AA634" s="419"/>
      <c r="AB634" s="419"/>
      <c r="AC634" s="422"/>
      <c r="AD634" s="419"/>
      <c r="AE634" s="422"/>
      <c r="AF634" s="419"/>
      <c r="AG634" s="419"/>
      <c r="AH634" s="419"/>
      <c r="AI634" s="422"/>
      <c r="AJ634" s="419"/>
      <c r="AK634" s="422"/>
      <c r="AL634" s="419"/>
      <c r="AM634" s="419"/>
      <c r="AN634" s="419"/>
      <c r="AO634" s="422"/>
      <c r="AP634" s="419"/>
      <c r="AQ634" s="422"/>
      <c r="AR634" s="419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</row>
    <row r="635" spans="1:86">
      <c r="A635" s="397"/>
      <c r="B635" s="409"/>
      <c r="C635" s="550"/>
      <c r="D635" s="414"/>
      <c r="E635" s="414"/>
      <c r="F635" s="414"/>
      <c r="G635" s="414"/>
      <c r="H635" s="409"/>
      <c r="I635" s="409"/>
      <c r="J635" s="407"/>
      <c r="K635" s="266">
        <v>2.23</v>
      </c>
      <c r="L635" s="316" t="s">
        <v>5</v>
      </c>
      <c r="M635" s="400"/>
      <c r="N635" s="419"/>
      <c r="O635" s="419"/>
      <c r="P635" s="419"/>
      <c r="Q635" s="422"/>
      <c r="R635" s="419"/>
      <c r="S635" s="422"/>
      <c r="T635" s="419"/>
      <c r="U635" s="419"/>
      <c r="V635" s="419"/>
      <c r="W635" s="422"/>
      <c r="X635" s="419"/>
      <c r="Y635" s="422"/>
      <c r="Z635" s="419"/>
      <c r="AA635" s="419"/>
      <c r="AB635" s="419"/>
      <c r="AC635" s="422"/>
      <c r="AD635" s="419"/>
      <c r="AE635" s="422"/>
      <c r="AF635" s="419"/>
      <c r="AG635" s="419"/>
      <c r="AH635" s="419"/>
      <c r="AI635" s="422"/>
      <c r="AJ635" s="419"/>
      <c r="AK635" s="422"/>
      <c r="AL635" s="419"/>
      <c r="AM635" s="419"/>
      <c r="AN635" s="419"/>
      <c r="AO635" s="422"/>
      <c r="AP635" s="419"/>
      <c r="AQ635" s="422"/>
      <c r="AR635" s="419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</row>
    <row r="636" spans="1:86" ht="30">
      <c r="A636" s="397"/>
      <c r="B636" s="409"/>
      <c r="C636" s="550"/>
      <c r="D636" s="414"/>
      <c r="E636" s="414"/>
      <c r="F636" s="414"/>
      <c r="G636" s="414"/>
      <c r="H636" s="409"/>
      <c r="I636" s="409"/>
      <c r="J636" s="315" t="s">
        <v>44</v>
      </c>
      <c r="K636" s="266">
        <v>36</v>
      </c>
      <c r="L636" s="316" t="s">
        <v>14</v>
      </c>
      <c r="M636" s="400"/>
      <c r="N636" s="419"/>
      <c r="O636" s="419"/>
      <c r="P636" s="419"/>
      <c r="Q636" s="422"/>
      <c r="R636" s="419"/>
      <c r="S636" s="422"/>
      <c r="T636" s="419"/>
      <c r="U636" s="419"/>
      <c r="V636" s="419"/>
      <c r="W636" s="422"/>
      <c r="X636" s="419"/>
      <c r="Y636" s="422"/>
      <c r="Z636" s="419"/>
      <c r="AA636" s="419"/>
      <c r="AB636" s="419"/>
      <c r="AC636" s="422"/>
      <c r="AD636" s="419"/>
      <c r="AE636" s="422"/>
      <c r="AF636" s="419"/>
      <c r="AG636" s="419"/>
      <c r="AH636" s="419"/>
      <c r="AI636" s="422"/>
      <c r="AJ636" s="419"/>
      <c r="AK636" s="422"/>
      <c r="AL636" s="419"/>
      <c r="AM636" s="419"/>
      <c r="AN636" s="419"/>
      <c r="AO636" s="422"/>
      <c r="AP636" s="419"/>
      <c r="AQ636" s="422"/>
      <c r="AR636" s="419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</row>
    <row r="637" spans="1:86" ht="45">
      <c r="A637" s="397"/>
      <c r="B637" s="409"/>
      <c r="C637" s="550"/>
      <c r="D637" s="414"/>
      <c r="E637" s="414"/>
      <c r="F637" s="414"/>
      <c r="G637" s="414"/>
      <c r="H637" s="409"/>
      <c r="I637" s="409"/>
      <c r="J637" s="315" t="s">
        <v>46</v>
      </c>
      <c r="K637" s="266">
        <v>500</v>
      </c>
      <c r="L637" s="316" t="s">
        <v>16</v>
      </c>
      <c r="M637" s="400"/>
      <c r="N637" s="419"/>
      <c r="O637" s="419"/>
      <c r="P637" s="419"/>
      <c r="Q637" s="422"/>
      <c r="R637" s="419"/>
      <c r="S637" s="422"/>
      <c r="T637" s="419"/>
      <c r="U637" s="419"/>
      <c r="V637" s="419"/>
      <c r="W637" s="422"/>
      <c r="X637" s="419"/>
      <c r="Y637" s="422"/>
      <c r="Z637" s="419"/>
      <c r="AA637" s="419"/>
      <c r="AB637" s="419"/>
      <c r="AC637" s="422"/>
      <c r="AD637" s="419"/>
      <c r="AE637" s="422"/>
      <c r="AF637" s="419"/>
      <c r="AG637" s="419"/>
      <c r="AH637" s="419"/>
      <c r="AI637" s="422"/>
      <c r="AJ637" s="419"/>
      <c r="AK637" s="422"/>
      <c r="AL637" s="419"/>
      <c r="AM637" s="419"/>
      <c r="AN637" s="419"/>
      <c r="AO637" s="422"/>
      <c r="AP637" s="419"/>
      <c r="AQ637" s="422"/>
      <c r="AR637" s="419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</row>
    <row r="638" spans="1:86">
      <c r="A638" s="398"/>
      <c r="B638" s="410"/>
      <c r="C638" s="551"/>
      <c r="D638" s="415"/>
      <c r="E638" s="415"/>
      <c r="F638" s="415"/>
      <c r="G638" s="415"/>
      <c r="H638" s="410"/>
      <c r="I638" s="410"/>
      <c r="J638" s="304" t="s">
        <v>105</v>
      </c>
      <c r="K638" s="266">
        <f>K633</f>
        <v>16700</v>
      </c>
      <c r="L638" s="316" t="s">
        <v>8</v>
      </c>
      <c r="M638" s="401"/>
      <c r="N638" s="420"/>
      <c r="O638" s="420"/>
      <c r="P638" s="420"/>
      <c r="Q638" s="423"/>
      <c r="R638" s="420"/>
      <c r="S638" s="423"/>
      <c r="T638" s="420"/>
      <c r="U638" s="420"/>
      <c r="V638" s="420"/>
      <c r="W638" s="423"/>
      <c r="X638" s="420"/>
      <c r="Y638" s="423"/>
      <c r="Z638" s="420"/>
      <c r="AA638" s="420"/>
      <c r="AB638" s="420"/>
      <c r="AC638" s="423"/>
      <c r="AD638" s="420"/>
      <c r="AE638" s="423"/>
      <c r="AF638" s="420"/>
      <c r="AG638" s="420"/>
      <c r="AH638" s="420"/>
      <c r="AI638" s="423"/>
      <c r="AJ638" s="420"/>
      <c r="AK638" s="423"/>
      <c r="AL638" s="420"/>
      <c r="AM638" s="420"/>
      <c r="AN638" s="420"/>
      <c r="AO638" s="423"/>
      <c r="AP638" s="420"/>
      <c r="AQ638" s="423"/>
      <c r="AR638" s="420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</row>
    <row r="639" spans="1:86" ht="18" customHeight="1">
      <c r="A639" s="528">
        <v>137</v>
      </c>
      <c r="B639" s="558" t="s">
        <v>516</v>
      </c>
      <c r="C639" s="552" t="s">
        <v>517</v>
      </c>
      <c r="D639" s="555">
        <v>0.1</v>
      </c>
      <c r="E639" s="555">
        <v>583</v>
      </c>
      <c r="F639" s="555">
        <v>0.1</v>
      </c>
      <c r="G639" s="555">
        <v>583</v>
      </c>
      <c r="H639" s="635"/>
      <c r="I639" s="635"/>
      <c r="J639" s="635"/>
      <c r="K639" s="555"/>
      <c r="L639" s="635"/>
      <c r="M639" s="555"/>
      <c r="N639" s="540"/>
      <c r="O639" s="540"/>
      <c r="P639" s="540"/>
      <c r="Q639" s="421"/>
      <c r="R639" s="540"/>
      <c r="S639" s="421"/>
      <c r="T639" s="443" t="s">
        <v>1882</v>
      </c>
      <c r="U639" s="540" t="s">
        <v>1883</v>
      </c>
      <c r="V639" s="372" t="s">
        <v>11</v>
      </c>
      <c r="W639" s="267">
        <v>5.8999999999999997E-2</v>
      </c>
      <c r="X639" s="170" t="s">
        <v>5</v>
      </c>
      <c r="Y639" s="421">
        <v>794.20666999999992</v>
      </c>
      <c r="Z639" s="540"/>
      <c r="AA639" s="540"/>
      <c r="AB639" s="540"/>
      <c r="AC639" s="421"/>
      <c r="AD639" s="540"/>
      <c r="AE639" s="476"/>
      <c r="AF639" s="416"/>
      <c r="AG639" s="416"/>
      <c r="AH639" s="416"/>
      <c r="AI639" s="476"/>
      <c r="AJ639" s="416"/>
      <c r="AK639" s="476"/>
      <c r="AL639" s="416"/>
      <c r="AM639" s="416"/>
      <c r="AN639" s="416"/>
      <c r="AO639" s="476"/>
      <c r="AP639" s="416"/>
      <c r="AQ639" s="476"/>
      <c r="AR639" s="416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</row>
    <row r="640" spans="1:86" ht="18" customHeight="1">
      <c r="A640" s="529"/>
      <c r="B640" s="559"/>
      <c r="C640" s="553"/>
      <c r="D640" s="556"/>
      <c r="E640" s="556"/>
      <c r="F640" s="556"/>
      <c r="G640" s="556"/>
      <c r="H640" s="654"/>
      <c r="I640" s="654"/>
      <c r="J640" s="654"/>
      <c r="K640" s="556"/>
      <c r="L640" s="654"/>
      <c r="M640" s="556"/>
      <c r="N640" s="541"/>
      <c r="O640" s="541"/>
      <c r="P640" s="541"/>
      <c r="Q640" s="422"/>
      <c r="R640" s="541"/>
      <c r="S640" s="422"/>
      <c r="T640" s="444"/>
      <c r="U640" s="541"/>
      <c r="V640" s="374"/>
      <c r="W640" s="268">
        <v>277</v>
      </c>
      <c r="X640" s="224" t="s">
        <v>8</v>
      </c>
      <c r="Y640" s="422"/>
      <c r="Z640" s="541"/>
      <c r="AA640" s="541"/>
      <c r="AB640" s="541"/>
      <c r="AC640" s="422"/>
      <c r="AD640" s="541"/>
      <c r="AE640" s="477"/>
      <c r="AF640" s="475"/>
      <c r="AG640" s="475"/>
      <c r="AH640" s="475"/>
      <c r="AI640" s="477"/>
      <c r="AJ640" s="475"/>
      <c r="AK640" s="477"/>
      <c r="AL640" s="475"/>
      <c r="AM640" s="475"/>
      <c r="AN640" s="475"/>
      <c r="AO640" s="477"/>
      <c r="AP640" s="475"/>
      <c r="AQ640" s="477"/>
      <c r="AR640" s="475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</row>
    <row r="641" spans="1:86" ht="24.75" customHeight="1">
      <c r="A641" s="530"/>
      <c r="B641" s="560"/>
      <c r="C641" s="554"/>
      <c r="D641" s="557"/>
      <c r="E641" s="557"/>
      <c r="F641" s="557"/>
      <c r="G641" s="557"/>
      <c r="H641" s="636"/>
      <c r="I641" s="636"/>
      <c r="J641" s="636"/>
      <c r="K641" s="557"/>
      <c r="L641" s="636"/>
      <c r="M641" s="557"/>
      <c r="N641" s="542"/>
      <c r="O641" s="542"/>
      <c r="P641" s="542"/>
      <c r="Q641" s="423"/>
      <c r="R641" s="542"/>
      <c r="S641" s="423"/>
      <c r="T641" s="445"/>
      <c r="U641" s="542"/>
      <c r="V641" s="113" t="s">
        <v>105</v>
      </c>
      <c r="W641" s="243">
        <f>W640</f>
        <v>277</v>
      </c>
      <c r="X641" s="112" t="s">
        <v>8</v>
      </c>
      <c r="Y641" s="423"/>
      <c r="Z641" s="542"/>
      <c r="AA641" s="542"/>
      <c r="AB641" s="542"/>
      <c r="AC641" s="423"/>
      <c r="AD641" s="542"/>
      <c r="AE641" s="478"/>
      <c r="AF641" s="417"/>
      <c r="AG641" s="417"/>
      <c r="AH641" s="417"/>
      <c r="AI641" s="478"/>
      <c r="AJ641" s="417"/>
      <c r="AK641" s="478"/>
      <c r="AL641" s="417"/>
      <c r="AM641" s="417"/>
      <c r="AN641" s="417"/>
      <c r="AO641" s="478"/>
      <c r="AP641" s="417"/>
      <c r="AQ641" s="478"/>
      <c r="AR641" s="417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</row>
    <row r="642" spans="1:86" ht="15" customHeight="1">
      <c r="A642" s="396">
        <v>138</v>
      </c>
      <c r="B642" s="402">
        <v>346893</v>
      </c>
      <c r="C642" s="567" t="s">
        <v>518</v>
      </c>
      <c r="D642" s="570">
        <v>3.2</v>
      </c>
      <c r="E642" s="570">
        <v>32760</v>
      </c>
      <c r="F642" s="570">
        <v>3.2</v>
      </c>
      <c r="G642" s="570">
        <v>32760</v>
      </c>
      <c r="H642" s="590"/>
      <c r="I642" s="590"/>
      <c r="J642" s="590"/>
      <c r="K642" s="570"/>
      <c r="L642" s="590"/>
      <c r="M642" s="570"/>
      <c r="N642" s="590" t="s">
        <v>1884</v>
      </c>
      <c r="O642" s="590" t="s">
        <v>1885</v>
      </c>
      <c r="P642" s="372" t="s">
        <v>11</v>
      </c>
      <c r="Q642" s="267">
        <v>1.65</v>
      </c>
      <c r="R642" s="170" t="s">
        <v>5</v>
      </c>
      <c r="S642" s="421">
        <v>21329.024816139929</v>
      </c>
      <c r="T642" s="220"/>
      <c r="U642" s="220"/>
      <c r="V642" s="220"/>
      <c r="W642" s="268"/>
      <c r="X642" s="220"/>
      <c r="Y642" s="268"/>
      <c r="Z642" s="220"/>
      <c r="AA642" s="220"/>
      <c r="AB642" s="220"/>
      <c r="AC642" s="268"/>
      <c r="AD642" s="220"/>
      <c r="AE642" s="268"/>
      <c r="AF642" s="220"/>
      <c r="AG642" s="220"/>
      <c r="AH642" s="220"/>
      <c r="AI642" s="268"/>
      <c r="AJ642" s="220"/>
      <c r="AK642" s="268"/>
      <c r="AL642" s="220"/>
      <c r="AM642" s="220"/>
      <c r="AN642" s="220"/>
      <c r="AO642" s="268"/>
      <c r="AP642" s="220"/>
      <c r="AQ642" s="268"/>
      <c r="AR642" s="220"/>
    </row>
    <row r="643" spans="1:86" ht="15" customHeight="1">
      <c r="A643" s="397"/>
      <c r="B643" s="403"/>
      <c r="C643" s="568"/>
      <c r="D643" s="571"/>
      <c r="E643" s="571"/>
      <c r="F643" s="571"/>
      <c r="G643" s="571"/>
      <c r="H643" s="591"/>
      <c r="I643" s="591"/>
      <c r="J643" s="591"/>
      <c r="K643" s="571"/>
      <c r="L643" s="591"/>
      <c r="M643" s="571"/>
      <c r="N643" s="591"/>
      <c r="O643" s="591"/>
      <c r="P643" s="374"/>
      <c r="Q643" s="243">
        <v>17160</v>
      </c>
      <c r="R643" s="112" t="s">
        <v>8</v>
      </c>
      <c r="S643" s="422"/>
      <c r="T643" s="221"/>
      <c r="U643" s="221"/>
      <c r="V643" s="221"/>
      <c r="W643" s="274"/>
      <c r="X643" s="221"/>
      <c r="Y643" s="274"/>
      <c r="Z643" s="221"/>
      <c r="AA643" s="221"/>
      <c r="AB643" s="221"/>
      <c r="AC643" s="274"/>
      <c r="AD643" s="221"/>
      <c r="AE643" s="274"/>
      <c r="AF643" s="221"/>
      <c r="AG643" s="221"/>
      <c r="AH643" s="221"/>
      <c r="AI643" s="274"/>
      <c r="AJ643" s="221"/>
      <c r="AK643" s="274"/>
      <c r="AL643" s="221"/>
      <c r="AM643" s="221"/>
      <c r="AN643" s="221"/>
      <c r="AO643" s="274"/>
      <c r="AP643" s="221"/>
      <c r="AQ643" s="274"/>
      <c r="AR643" s="221"/>
    </row>
    <row r="644" spans="1:86" ht="15" customHeight="1">
      <c r="A644" s="397"/>
      <c r="B644" s="403"/>
      <c r="C644" s="568"/>
      <c r="D644" s="571"/>
      <c r="E644" s="571"/>
      <c r="F644" s="571"/>
      <c r="G644" s="571"/>
      <c r="H644" s="591"/>
      <c r="I644" s="591"/>
      <c r="J644" s="591"/>
      <c r="K644" s="571"/>
      <c r="L644" s="591"/>
      <c r="M644" s="571"/>
      <c r="N644" s="591"/>
      <c r="O644" s="591"/>
      <c r="P644" s="372" t="s">
        <v>12</v>
      </c>
      <c r="Q644" s="267">
        <v>91.88</v>
      </c>
      <c r="R644" s="112" t="s">
        <v>8</v>
      </c>
      <c r="S644" s="422"/>
      <c r="T644" s="221"/>
      <c r="U644" s="221"/>
      <c r="V644" s="221"/>
      <c r="W644" s="274"/>
      <c r="X644" s="221"/>
      <c r="Y644" s="274"/>
      <c r="Z644" s="221"/>
      <c r="AA644" s="221"/>
      <c r="AB644" s="221"/>
      <c r="AC644" s="274"/>
      <c r="AD644" s="221"/>
      <c r="AE644" s="274"/>
      <c r="AF644" s="221"/>
      <c r="AG644" s="221"/>
      <c r="AH644" s="221"/>
      <c r="AI644" s="274"/>
      <c r="AJ644" s="221"/>
      <c r="AK644" s="274"/>
      <c r="AL644" s="221"/>
      <c r="AM644" s="221"/>
      <c r="AN644" s="221"/>
      <c r="AO644" s="274"/>
      <c r="AP644" s="221"/>
      <c r="AQ644" s="274"/>
      <c r="AR644" s="221"/>
    </row>
    <row r="645" spans="1:86" ht="15" customHeight="1">
      <c r="A645" s="397"/>
      <c r="B645" s="403"/>
      <c r="C645" s="568"/>
      <c r="D645" s="571"/>
      <c r="E645" s="571"/>
      <c r="F645" s="571"/>
      <c r="G645" s="571"/>
      <c r="H645" s="591"/>
      <c r="I645" s="591"/>
      <c r="J645" s="591"/>
      <c r="K645" s="571"/>
      <c r="L645" s="591"/>
      <c r="M645" s="571"/>
      <c r="N645" s="591"/>
      <c r="O645" s="591"/>
      <c r="P645" s="374"/>
      <c r="Q645" s="267">
        <v>1.65</v>
      </c>
      <c r="R645" s="170" t="s">
        <v>5</v>
      </c>
      <c r="S645" s="422"/>
      <c r="T645" s="221"/>
      <c r="U645" s="221"/>
      <c r="V645" s="221"/>
      <c r="W645" s="274"/>
      <c r="X645" s="221"/>
      <c r="Y645" s="274"/>
      <c r="Z645" s="221"/>
      <c r="AA645" s="221"/>
      <c r="AB645" s="221"/>
      <c r="AC645" s="274"/>
      <c r="AD645" s="221"/>
      <c r="AE645" s="274"/>
      <c r="AF645" s="221"/>
      <c r="AG645" s="221"/>
      <c r="AH645" s="221"/>
      <c r="AI645" s="274"/>
      <c r="AJ645" s="221"/>
      <c r="AK645" s="274"/>
      <c r="AL645" s="221"/>
      <c r="AM645" s="221"/>
      <c r="AN645" s="221"/>
      <c r="AO645" s="274"/>
      <c r="AP645" s="221"/>
      <c r="AQ645" s="274"/>
      <c r="AR645" s="221"/>
    </row>
    <row r="646" spans="1:86">
      <c r="A646" s="398"/>
      <c r="B646" s="404"/>
      <c r="C646" s="569"/>
      <c r="D646" s="572"/>
      <c r="E646" s="572"/>
      <c r="F646" s="572"/>
      <c r="G646" s="572"/>
      <c r="H646" s="592"/>
      <c r="I646" s="592"/>
      <c r="J646" s="592"/>
      <c r="K646" s="572"/>
      <c r="L646" s="592"/>
      <c r="M646" s="572"/>
      <c r="N646" s="592"/>
      <c r="O646" s="592"/>
      <c r="P646" s="113" t="s">
        <v>105</v>
      </c>
      <c r="Q646" s="243">
        <f>Q643</f>
        <v>17160</v>
      </c>
      <c r="R646" s="112" t="s">
        <v>8</v>
      </c>
      <c r="S646" s="423"/>
      <c r="T646" s="219"/>
      <c r="U646" s="219"/>
      <c r="V646" s="219"/>
      <c r="W646" s="275"/>
      <c r="X646" s="219"/>
      <c r="Y646" s="275"/>
      <c r="Z646" s="219"/>
      <c r="AA646" s="219"/>
      <c r="AB646" s="219"/>
      <c r="AC646" s="275"/>
      <c r="AD646" s="219"/>
      <c r="AE646" s="275"/>
      <c r="AF646" s="219"/>
      <c r="AG646" s="219"/>
      <c r="AH646" s="219"/>
      <c r="AI646" s="275"/>
      <c r="AJ646" s="219"/>
      <c r="AK646" s="275"/>
      <c r="AL646" s="219"/>
      <c r="AM646" s="219"/>
      <c r="AN646" s="219"/>
      <c r="AO646" s="275"/>
      <c r="AP646" s="219"/>
      <c r="AQ646" s="275"/>
      <c r="AR646" s="219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</row>
    <row r="647" spans="1:86">
      <c r="A647" s="484">
        <v>139</v>
      </c>
      <c r="B647" s="635">
        <v>345695</v>
      </c>
      <c r="C647" s="498" t="s">
        <v>519</v>
      </c>
      <c r="D647" s="555">
        <v>7.3</v>
      </c>
      <c r="E647" s="555">
        <v>72870</v>
      </c>
      <c r="F647" s="555">
        <v>7.3</v>
      </c>
      <c r="G647" s="555">
        <v>72870</v>
      </c>
      <c r="H647" s="635"/>
      <c r="I647" s="635"/>
      <c r="J647" s="635"/>
      <c r="K647" s="555"/>
      <c r="L647" s="635"/>
      <c r="M647" s="555"/>
      <c r="N647" s="540"/>
      <c r="O647" s="540"/>
      <c r="P647" s="540"/>
      <c r="Q647" s="421"/>
      <c r="R647" s="540"/>
      <c r="S647" s="421"/>
      <c r="T647" s="540"/>
      <c r="U647" s="540"/>
      <c r="V647" s="540"/>
      <c r="W647" s="421"/>
      <c r="X647" s="540"/>
      <c r="Y647" s="421"/>
      <c r="Z647" s="540"/>
      <c r="AA647" s="540"/>
      <c r="AB647" s="540"/>
      <c r="AC647" s="421"/>
      <c r="AD647" s="540"/>
      <c r="AE647" s="421"/>
      <c r="AF647" s="540" t="s">
        <v>1679</v>
      </c>
      <c r="AG647" s="540" t="s">
        <v>1886</v>
      </c>
      <c r="AH647" s="540" t="s">
        <v>42</v>
      </c>
      <c r="AI647" s="267">
        <v>6.2869999999999999</v>
      </c>
      <c r="AJ647" s="170" t="s">
        <v>5</v>
      </c>
      <c r="AK647" s="421">
        <v>296725.2207465063</v>
      </c>
      <c r="AL647" s="540"/>
      <c r="AM647" s="540"/>
      <c r="AN647" s="540"/>
      <c r="AO647" s="421"/>
      <c r="AP647" s="540"/>
      <c r="AQ647" s="421"/>
      <c r="AR647" s="540"/>
    </row>
    <row r="648" spans="1:86">
      <c r="A648" s="485"/>
      <c r="B648" s="636"/>
      <c r="C648" s="500"/>
      <c r="D648" s="557"/>
      <c r="E648" s="557"/>
      <c r="F648" s="557"/>
      <c r="G648" s="557"/>
      <c r="H648" s="636"/>
      <c r="I648" s="636"/>
      <c r="J648" s="636"/>
      <c r="K648" s="557"/>
      <c r="L648" s="636"/>
      <c r="M648" s="557"/>
      <c r="N648" s="542"/>
      <c r="O648" s="542"/>
      <c r="P648" s="542"/>
      <c r="Q648" s="423"/>
      <c r="R648" s="542"/>
      <c r="S648" s="423"/>
      <c r="T648" s="542"/>
      <c r="U648" s="542"/>
      <c r="V648" s="542"/>
      <c r="W648" s="423"/>
      <c r="X648" s="542"/>
      <c r="Y648" s="423"/>
      <c r="Z648" s="542"/>
      <c r="AA648" s="542"/>
      <c r="AB648" s="542"/>
      <c r="AC648" s="423"/>
      <c r="AD648" s="542"/>
      <c r="AE648" s="423"/>
      <c r="AF648" s="542"/>
      <c r="AG648" s="542"/>
      <c r="AH648" s="542"/>
      <c r="AI648" s="268">
        <v>62870</v>
      </c>
      <c r="AJ648" s="224" t="s">
        <v>8</v>
      </c>
      <c r="AK648" s="423"/>
      <c r="AL648" s="542"/>
      <c r="AM648" s="542"/>
      <c r="AN648" s="542"/>
      <c r="AO648" s="423"/>
      <c r="AP648" s="542"/>
      <c r="AQ648" s="423"/>
      <c r="AR648" s="542"/>
    </row>
    <row r="649" spans="1:86">
      <c r="A649" s="484">
        <v>140</v>
      </c>
      <c r="B649" s="635">
        <v>345904</v>
      </c>
      <c r="C649" s="498" t="s">
        <v>520</v>
      </c>
      <c r="D649" s="555">
        <v>5.7</v>
      </c>
      <c r="E649" s="555">
        <v>45424</v>
      </c>
      <c r="F649" s="555">
        <v>5.7</v>
      </c>
      <c r="G649" s="555">
        <v>45424</v>
      </c>
      <c r="H649" s="635"/>
      <c r="I649" s="635"/>
      <c r="J649" s="635"/>
      <c r="K649" s="555"/>
      <c r="L649" s="635"/>
      <c r="M649" s="555"/>
      <c r="N649" s="540"/>
      <c r="O649" s="540"/>
      <c r="P649" s="540"/>
      <c r="Q649" s="421"/>
      <c r="R649" s="540"/>
      <c r="S649" s="421"/>
      <c r="T649" s="540"/>
      <c r="U649" s="540"/>
      <c r="V649" s="540"/>
      <c r="W649" s="421"/>
      <c r="X649" s="540"/>
      <c r="Y649" s="421"/>
      <c r="Z649" s="540"/>
      <c r="AA649" s="540"/>
      <c r="AB649" s="540"/>
      <c r="AC649" s="421"/>
      <c r="AD649" s="540"/>
      <c r="AE649" s="421"/>
      <c r="AF649" s="540" t="s">
        <v>1679</v>
      </c>
      <c r="AG649" s="540" t="s">
        <v>1887</v>
      </c>
      <c r="AH649" s="540" t="s">
        <v>42</v>
      </c>
      <c r="AI649" s="267">
        <v>1.6779999999999999</v>
      </c>
      <c r="AJ649" s="170" t="s">
        <v>5</v>
      </c>
      <c r="AK649" s="421">
        <v>79195.94725825316</v>
      </c>
      <c r="AL649" s="540"/>
      <c r="AM649" s="540"/>
      <c r="AN649" s="540"/>
      <c r="AO649" s="421"/>
      <c r="AP649" s="540"/>
      <c r="AQ649" s="421"/>
      <c r="AR649" s="540"/>
    </row>
    <row r="650" spans="1:86">
      <c r="A650" s="485"/>
      <c r="B650" s="636"/>
      <c r="C650" s="500"/>
      <c r="D650" s="557"/>
      <c r="E650" s="557"/>
      <c r="F650" s="557"/>
      <c r="G650" s="557"/>
      <c r="H650" s="636"/>
      <c r="I650" s="636"/>
      <c r="J650" s="636"/>
      <c r="K650" s="557"/>
      <c r="L650" s="636"/>
      <c r="M650" s="557"/>
      <c r="N650" s="542"/>
      <c r="O650" s="542"/>
      <c r="P650" s="542"/>
      <c r="Q650" s="423"/>
      <c r="R650" s="542"/>
      <c r="S650" s="423"/>
      <c r="T650" s="542"/>
      <c r="U650" s="542"/>
      <c r="V650" s="542"/>
      <c r="W650" s="423"/>
      <c r="X650" s="542"/>
      <c r="Y650" s="423"/>
      <c r="Z650" s="542"/>
      <c r="AA650" s="542"/>
      <c r="AB650" s="542"/>
      <c r="AC650" s="423"/>
      <c r="AD650" s="542"/>
      <c r="AE650" s="423"/>
      <c r="AF650" s="542"/>
      <c r="AG650" s="542"/>
      <c r="AH650" s="542"/>
      <c r="AI650" s="268">
        <v>13424</v>
      </c>
      <c r="AJ650" s="224" t="s">
        <v>8</v>
      </c>
      <c r="AK650" s="423"/>
      <c r="AL650" s="542"/>
      <c r="AM650" s="542"/>
      <c r="AN650" s="542"/>
      <c r="AO650" s="423"/>
      <c r="AP650" s="542"/>
      <c r="AQ650" s="423"/>
      <c r="AR650" s="542"/>
    </row>
    <row r="651" spans="1:86" ht="22.5" customHeight="1">
      <c r="A651" s="468">
        <v>141</v>
      </c>
      <c r="B651" s="440"/>
      <c r="C651" s="498" t="s">
        <v>521</v>
      </c>
      <c r="D651" s="501">
        <v>1</v>
      </c>
      <c r="E651" s="501">
        <v>3000</v>
      </c>
      <c r="F651" s="501">
        <v>1</v>
      </c>
      <c r="G651" s="501">
        <v>3000</v>
      </c>
      <c r="H651" s="440"/>
      <c r="I651" s="440"/>
      <c r="J651" s="440"/>
      <c r="K651" s="501"/>
      <c r="L651" s="440"/>
      <c r="M651" s="501"/>
      <c r="N651" s="418"/>
      <c r="O651" s="418"/>
      <c r="P651" s="418"/>
      <c r="Q651" s="421"/>
      <c r="R651" s="418"/>
      <c r="S651" s="421"/>
      <c r="T651" s="418"/>
      <c r="U651" s="418"/>
      <c r="V651" s="418"/>
      <c r="W651" s="421"/>
      <c r="X651" s="418"/>
      <c r="Y651" s="421"/>
      <c r="Z651" s="440" t="s">
        <v>1888</v>
      </c>
      <c r="AA651" s="440" t="s">
        <v>1698</v>
      </c>
      <c r="AB651" s="440" t="s">
        <v>42</v>
      </c>
      <c r="AC651" s="267">
        <v>0.3</v>
      </c>
      <c r="AD651" s="170" t="s">
        <v>5</v>
      </c>
      <c r="AE651" s="421">
        <v>12724.206</v>
      </c>
      <c r="AF651" s="418"/>
      <c r="AG651" s="418"/>
      <c r="AH651" s="418"/>
      <c r="AI651" s="421"/>
      <c r="AJ651" s="418"/>
      <c r="AK651" s="421"/>
      <c r="AL651" s="418"/>
      <c r="AM651" s="418"/>
      <c r="AN651" s="418"/>
      <c r="AO651" s="421"/>
      <c r="AP651" s="418"/>
      <c r="AQ651" s="421"/>
      <c r="AR651" s="418"/>
    </row>
    <row r="652" spans="1:86" ht="22.5" customHeight="1">
      <c r="A652" s="470"/>
      <c r="B652" s="442"/>
      <c r="C652" s="500"/>
      <c r="D652" s="503"/>
      <c r="E652" s="503"/>
      <c r="F652" s="503"/>
      <c r="G652" s="503"/>
      <c r="H652" s="442"/>
      <c r="I652" s="442"/>
      <c r="J652" s="442"/>
      <c r="K652" s="503"/>
      <c r="L652" s="442"/>
      <c r="M652" s="503"/>
      <c r="N652" s="420"/>
      <c r="O652" s="420"/>
      <c r="P652" s="420"/>
      <c r="Q652" s="423"/>
      <c r="R652" s="420"/>
      <c r="S652" s="423"/>
      <c r="T652" s="420"/>
      <c r="U652" s="420"/>
      <c r="V652" s="420"/>
      <c r="W652" s="423"/>
      <c r="X652" s="420"/>
      <c r="Y652" s="423"/>
      <c r="Z652" s="442"/>
      <c r="AA652" s="442"/>
      <c r="AB652" s="442"/>
      <c r="AC652" s="268">
        <v>900</v>
      </c>
      <c r="AD652" s="224" t="s">
        <v>8</v>
      </c>
      <c r="AE652" s="423"/>
      <c r="AF652" s="420"/>
      <c r="AG652" s="420"/>
      <c r="AH652" s="420"/>
      <c r="AI652" s="423"/>
      <c r="AJ652" s="420"/>
      <c r="AK652" s="423"/>
      <c r="AL652" s="420"/>
      <c r="AM652" s="420"/>
      <c r="AN652" s="420"/>
      <c r="AO652" s="423"/>
      <c r="AP652" s="420"/>
      <c r="AQ652" s="423"/>
      <c r="AR652" s="420"/>
    </row>
    <row r="653" spans="1:86" ht="22.5" customHeight="1">
      <c r="A653" s="484">
        <v>142</v>
      </c>
      <c r="B653" s="558" t="s">
        <v>523</v>
      </c>
      <c r="C653" s="552" t="s">
        <v>524</v>
      </c>
      <c r="D653" s="555">
        <v>2.5</v>
      </c>
      <c r="E653" s="555">
        <v>20388</v>
      </c>
      <c r="F653" s="555">
        <v>2.5</v>
      </c>
      <c r="G653" s="555">
        <v>20388</v>
      </c>
      <c r="H653" s="606" t="s">
        <v>1685</v>
      </c>
      <c r="I653" s="606" t="s">
        <v>1889</v>
      </c>
      <c r="J653" s="440" t="s">
        <v>11</v>
      </c>
      <c r="K653" s="320">
        <v>2.5169999999999999</v>
      </c>
      <c r="L653" s="321" t="s">
        <v>5</v>
      </c>
      <c r="M653" s="555">
        <v>31554.464</v>
      </c>
      <c r="N653" s="558"/>
      <c r="O653" s="558"/>
      <c r="P653" s="558"/>
      <c r="Q653" s="555"/>
      <c r="R653" s="558"/>
      <c r="S653" s="555"/>
      <c r="T653" s="558"/>
      <c r="U653" s="558"/>
      <c r="V653" s="558"/>
      <c r="W653" s="555"/>
      <c r="X653" s="558"/>
      <c r="Y653" s="555"/>
      <c r="Z653" s="558"/>
      <c r="AA653" s="558"/>
      <c r="AB653" s="558"/>
      <c r="AC653" s="555"/>
      <c r="AD653" s="558"/>
      <c r="AE653" s="555"/>
      <c r="AF653" s="558"/>
      <c r="AG653" s="558"/>
      <c r="AH653" s="558"/>
      <c r="AI653" s="555"/>
      <c r="AJ653" s="558"/>
      <c r="AK653" s="555"/>
      <c r="AL653" s="558"/>
      <c r="AM653" s="558"/>
      <c r="AN653" s="558"/>
      <c r="AO653" s="555"/>
      <c r="AP653" s="558"/>
      <c r="AQ653" s="555"/>
      <c r="AR653" s="558"/>
    </row>
    <row r="654" spans="1:86" ht="22.5" customHeight="1">
      <c r="A654" s="504"/>
      <c r="B654" s="559"/>
      <c r="C654" s="553"/>
      <c r="D654" s="556"/>
      <c r="E654" s="556"/>
      <c r="F654" s="556"/>
      <c r="G654" s="556"/>
      <c r="H654" s="607"/>
      <c r="I654" s="607"/>
      <c r="J654" s="442"/>
      <c r="K654" s="320">
        <v>20388</v>
      </c>
      <c r="L654" s="321" t="s">
        <v>8</v>
      </c>
      <c r="M654" s="556"/>
      <c r="N654" s="559"/>
      <c r="O654" s="559"/>
      <c r="P654" s="559"/>
      <c r="Q654" s="556"/>
      <c r="R654" s="559"/>
      <c r="S654" s="556"/>
      <c r="T654" s="559"/>
      <c r="U654" s="559"/>
      <c r="V654" s="559"/>
      <c r="W654" s="556"/>
      <c r="X654" s="559"/>
      <c r="Y654" s="556"/>
      <c r="Z654" s="559"/>
      <c r="AA654" s="559"/>
      <c r="AB654" s="559"/>
      <c r="AC654" s="556"/>
      <c r="AD654" s="559"/>
      <c r="AE654" s="556"/>
      <c r="AF654" s="559"/>
      <c r="AG654" s="559"/>
      <c r="AH654" s="559"/>
      <c r="AI654" s="556"/>
      <c r="AJ654" s="559"/>
      <c r="AK654" s="556"/>
      <c r="AL654" s="559"/>
      <c r="AM654" s="559"/>
      <c r="AN654" s="559"/>
      <c r="AO654" s="556"/>
      <c r="AP654" s="559"/>
      <c r="AQ654" s="556"/>
      <c r="AR654" s="559"/>
    </row>
    <row r="655" spans="1:86" ht="28.5" customHeight="1">
      <c r="A655" s="504"/>
      <c r="B655" s="559"/>
      <c r="C655" s="553"/>
      <c r="D655" s="556"/>
      <c r="E655" s="556"/>
      <c r="F655" s="556"/>
      <c r="G655" s="556"/>
      <c r="H655" s="607"/>
      <c r="I655" s="607"/>
      <c r="J655" s="318" t="s">
        <v>17</v>
      </c>
      <c r="K655" s="320">
        <v>978</v>
      </c>
      <c r="L655" s="321" t="s">
        <v>8</v>
      </c>
      <c r="M655" s="556"/>
      <c r="N655" s="559"/>
      <c r="O655" s="559"/>
      <c r="P655" s="559"/>
      <c r="Q655" s="556"/>
      <c r="R655" s="559"/>
      <c r="S655" s="556"/>
      <c r="T655" s="559"/>
      <c r="U655" s="559"/>
      <c r="V655" s="559"/>
      <c r="W655" s="556"/>
      <c r="X655" s="559"/>
      <c r="Y655" s="556"/>
      <c r="Z655" s="559"/>
      <c r="AA655" s="559"/>
      <c r="AB655" s="559"/>
      <c r="AC655" s="556"/>
      <c r="AD655" s="559"/>
      <c r="AE655" s="556"/>
      <c r="AF655" s="559"/>
      <c r="AG655" s="559"/>
      <c r="AH655" s="559"/>
      <c r="AI655" s="556"/>
      <c r="AJ655" s="559"/>
      <c r="AK655" s="556"/>
      <c r="AL655" s="559"/>
      <c r="AM655" s="559"/>
      <c r="AN655" s="559"/>
      <c r="AO655" s="556"/>
      <c r="AP655" s="559"/>
      <c r="AQ655" s="556"/>
      <c r="AR655" s="559"/>
    </row>
    <row r="656" spans="1:86">
      <c r="A656" s="485"/>
      <c r="B656" s="560"/>
      <c r="C656" s="554"/>
      <c r="D656" s="557"/>
      <c r="E656" s="557"/>
      <c r="F656" s="557"/>
      <c r="G656" s="557"/>
      <c r="H656" s="608"/>
      <c r="I656" s="608"/>
      <c r="J656" s="232" t="s">
        <v>105</v>
      </c>
      <c r="K656" s="320">
        <f>K654</f>
        <v>20388</v>
      </c>
      <c r="L656" s="321" t="s">
        <v>8</v>
      </c>
      <c r="M656" s="557"/>
      <c r="N656" s="560"/>
      <c r="O656" s="560"/>
      <c r="P656" s="560"/>
      <c r="Q656" s="557"/>
      <c r="R656" s="560"/>
      <c r="S656" s="557"/>
      <c r="T656" s="560"/>
      <c r="U656" s="560"/>
      <c r="V656" s="560"/>
      <c r="W656" s="557"/>
      <c r="X656" s="560"/>
      <c r="Y656" s="557"/>
      <c r="Z656" s="560"/>
      <c r="AA656" s="560"/>
      <c r="AB656" s="560"/>
      <c r="AC656" s="557"/>
      <c r="AD656" s="560"/>
      <c r="AE656" s="557"/>
      <c r="AF656" s="560"/>
      <c r="AG656" s="560"/>
      <c r="AH656" s="560"/>
      <c r="AI656" s="557"/>
      <c r="AJ656" s="560"/>
      <c r="AK656" s="557"/>
      <c r="AL656" s="560"/>
      <c r="AM656" s="560"/>
      <c r="AN656" s="560"/>
      <c r="AO656" s="557"/>
      <c r="AP656" s="560"/>
      <c r="AQ656" s="557"/>
      <c r="AR656" s="560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</row>
    <row r="657" spans="1:86" ht="18" customHeight="1">
      <c r="A657" s="528">
        <v>143</v>
      </c>
      <c r="B657" s="558" t="s">
        <v>527</v>
      </c>
      <c r="C657" s="552" t="s">
        <v>528</v>
      </c>
      <c r="D657" s="555">
        <v>0.4</v>
      </c>
      <c r="E657" s="555">
        <v>1280</v>
      </c>
      <c r="F657" s="555">
        <v>0.4</v>
      </c>
      <c r="G657" s="555">
        <v>1280</v>
      </c>
      <c r="H657" s="635"/>
      <c r="I657" s="635"/>
      <c r="J657" s="635"/>
      <c r="K657" s="555"/>
      <c r="L657" s="635"/>
      <c r="M657" s="555"/>
      <c r="N657" s="540"/>
      <c r="O657" s="540"/>
      <c r="P657" s="540"/>
      <c r="Q657" s="421"/>
      <c r="R657" s="540"/>
      <c r="S657" s="421"/>
      <c r="T657" s="443" t="s">
        <v>1890</v>
      </c>
      <c r="U657" s="540" t="s">
        <v>1788</v>
      </c>
      <c r="V657" s="372" t="s">
        <v>11</v>
      </c>
      <c r="W657" s="267">
        <v>0.2</v>
      </c>
      <c r="X657" s="170" t="s">
        <v>5</v>
      </c>
      <c r="Y657" s="421">
        <v>2692.2260000000001</v>
      </c>
      <c r="Z657" s="540"/>
      <c r="AA657" s="540"/>
      <c r="AB657" s="540"/>
      <c r="AC657" s="421"/>
      <c r="AD657" s="540"/>
      <c r="AE657" s="476"/>
      <c r="AF657" s="416"/>
      <c r="AG657" s="416"/>
      <c r="AH657" s="416"/>
      <c r="AI657" s="476"/>
      <c r="AJ657" s="416"/>
      <c r="AK657" s="476"/>
      <c r="AL657" s="416"/>
      <c r="AM657" s="416"/>
      <c r="AN657" s="416"/>
      <c r="AO657" s="476"/>
      <c r="AP657" s="416"/>
      <c r="AQ657" s="476"/>
      <c r="AR657" s="416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</row>
    <row r="658" spans="1:86" ht="18" customHeight="1">
      <c r="A658" s="529"/>
      <c r="B658" s="559"/>
      <c r="C658" s="553"/>
      <c r="D658" s="556"/>
      <c r="E658" s="556"/>
      <c r="F658" s="556"/>
      <c r="G658" s="556"/>
      <c r="H658" s="654"/>
      <c r="I658" s="654"/>
      <c r="J658" s="654"/>
      <c r="K658" s="556"/>
      <c r="L658" s="654"/>
      <c r="M658" s="556"/>
      <c r="N658" s="541"/>
      <c r="O658" s="541"/>
      <c r="P658" s="541"/>
      <c r="Q658" s="422"/>
      <c r="R658" s="541"/>
      <c r="S658" s="422"/>
      <c r="T658" s="444"/>
      <c r="U658" s="541"/>
      <c r="V658" s="374"/>
      <c r="W658" s="268">
        <v>640</v>
      </c>
      <c r="X658" s="224" t="s">
        <v>8</v>
      </c>
      <c r="Y658" s="422"/>
      <c r="Z658" s="541"/>
      <c r="AA658" s="541"/>
      <c r="AB658" s="541"/>
      <c r="AC658" s="422"/>
      <c r="AD658" s="541"/>
      <c r="AE658" s="477"/>
      <c r="AF658" s="475"/>
      <c r="AG658" s="475"/>
      <c r="AH658" s="475"/>
      <c r="AI658" s="477"/>
      <c r="AJ658" s="475"/>
      <c r="AK658" s="477"/>
      <c r="AL658" s="475"/>
      <c r="AM658" s="475"/>
      <c r="AN658" s="475"/>
      <c r="AO658" s="477"/>
      <c r="AP658" s="475"/>
      <c r="AQ658" s="477"/>
      <c r="AR658" s="475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</row>
    <row r="659" spans="1:86" ht="24.75" customHeight="1">
      <c r="A659" s="530"/>
      <c r="B659" s="560"/>
      <c r="C659" s="554"/>
      <c r="D659" s="557"/>
      <c r="E659" s="557"/>
      <c r="F659" s="557"/>
      <c r="G659" s="557"/>
      <c r="H659" s="636"/>
      <c r="I659" s="636"/>
      <c r="J659" s="636"/>
      <c r="K659" s="557"/>
      <c r="L659" s="636"/>
      <c r="M659" s="557"/>
      <c r="N659" s="542"/>
      <c r="O659" s="542"/>
      <c r="P659" s="542"/>
      <c r="Q659" s="423"/>
      <c r="R659" s="542"/>
      <c r="S659" s="423"/>
      <c r="T659" s="445"/>
      <c r="U659" s="542"/>
      <c r="V659" s="113" t="s">
        <v>105</v>
      </c>
      <c r="W659" s="243">
        <f>W658</f>
        <v>640</v>
      </c>
      <c r="X659" s="112" t="s">
        <v>8</v>
      </c>
      <c r="Y659" s="423"/>
      <c r="Z659" s="542"/>
      <c r="AA659" s="542"/>
      <c r="AB659" s="542"/>
      <c r="AC659" s="423"/>
      <c r="AD659" s="542"/>
      <c r="AE659" s="478"/>
      <c r="AF659" s="417"/>
      <c r="AG659" s="417"/>
      <c r="AH659" s="417"/>
      <c r="AI659" s="478"/>
      <c r="AJ659" s="417"/>
      <c r="AK659" s="478"/>
      <c r="AL659" s="417"/>
      <c r="AM659" s="417"/>
      <c r="AN659" s="417"/>
      <c r="AO659" s="478"/>
      <c r="AP659" s="417"/>
      <c r="AQ659" s="478"/>
      <c r="AR659" s="417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</row>
    <row r="660" spans="1:86" ht="18" customHeight="1">
      <c r="A660" s="528">
        <v>144</v>
      </c>
      <c r="B660" s="558" t="s">
        <v>529</v>
      </c>
      <c r="C660" s="552" t="s">
        <v>530</v>
      </c>
      <c r="D660" s="555">
        <v>0.5</v>
      </c>
      <c r="E660" s="555">
        <v>1500</v>
      </c>
      <c r="F660" s="555">
        <v>0.5</v>
      </c>
      <c r="G660" s="555">
        <v>1500</v>
      </c>
      <c r="H660" s="635"/>
      <c r="I660" s="635"/>
      <c r="J660" s="635"/>
      <c r="K660" s="555"/>
      <c r="L660" s="635"/>
      <c r="M660" s="555"/>
      <c r="N660" s="540"/>
      <c r="O660" s="540"/>
      <c r="P660" s="540"/>
      <c r="Q660" s="421"/>
      <c r="R660" s="540"/>
      <c r="S660" s="421"/>
      <c r="T660" s="443" t="s">
        <v>1890</v>
      </c>
      <c r="U660" s="540" t="s">
        <v>1698</v>
      </c>
      <c r="V660" s="372" t="s">
        <v>11</v>
      </c>
      <c r="W660" s="267">
        <v>0.3</v>
      </c>
      <c r="X660" s="170" t="s">
        <v>5</v>
      </c>
      <c r="Y660" s="421">
        <v>4038.3389999999995</v>
      </c>
      <c r="Z660" s="540"/>
      <c r="AA660" s="540"/>
      <c r="AB660" s="540"/>
      <c r="AC660" s="421"/>
      <c r="AD660" s="540"/>
      <c r="AE660" s="476"/>
      <c r="AF660" s="416"/>
      <c r="AG660" s="416"/>
      <c r="AH660" s="416"/>
      <c r="AI660" s="476"/>
      <c r="AJ660" s="416"/>
      <c r="AK660" s="476"/>
      <c r="AL660" s="416"/>
      <c r="AM660" s="416"/>
      <c r="AN660" s="416"/>
      <c r="AO660" s="476"/>
      <c r="AP660" s="416"/>
      <c r="AQ660" s="476"/>
      <c r="AR660" s="416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</row>
    <row r="661" spans="1:86" ht="18" customHeight="1">
      <c r="A661" s="529"/>
      <c r="B661" s="559"/>
      <c r="C661" s="553"/>
      <c r="D661" s="556"/>
      <c r="E661" s="556"/>
      <c r="F661" s="556"/>
      <c r="G661" s="556"/>
      <c r="H661" s="654"/>
      <c r="I661" s="654"/>
      <c r="J661" s="654"/>
      <c r="K661" s="556"/>
      <c r="L661" s="654"/>
      <c r="M661" s="556"/>
      <c r="N661" s="541"/>
      <c r="O661" s="541"/>
      <c r="P661" s="541"/>
      <c r="Q661" s="422"/>
      <c r="R661" s="541"/>
      <c r="S661" s="422"/>
      <c r="T661" s="444"/>
      <c r="U661" s="541"/>
      <c r="V661" s="374"/>
      <c r="W661" s="268">
        <v>900</v>
      </c>
      <c r="X661" s="224" t="s">
        <v>8</v>
      </c>
      <c r="Y661" s="422"/>
      <c r="Z661" s="541"/>
      <c r="AA661" s="541"/>
      <c r="AB661" s="541"/>
      <c r="AC661" s="422"/>
      <c r="AD661" s="541"/>
      <c r="AE661" s="477"/>
      <c r="AF661" s="475"/>
      <c r="AG661" s="475"/>
      <c r="AH661" s="475"/>
      <c r="AI661" s="477"/>
      <c r="AJ661" s="475"/>
      <c r="AK661" s="477"/>
      <c r="AL661" s="475"/>
      <c r="AM661" s="475"/>
      <c r="AN661" s="475"/>
      <c r="AO661" s="477"/>
      <c r="AP661" s="475"/>
      <c r="AQ661" s="477"/>
      <c r="AR661" s="475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</row>
    <row r="662" spans="1:86" ht="24.75" customHeight="1">
      <c r="A662" s="530"/>
      <c r="B662" s="560"/>
      <c r="C662" s="554"/>
      <c r="D662" s="557"/>
      <c r="E662" s="557"/>
      <c r="F662" s="557"/>
      <c r="G662" s="557"/>
      <c r="H662" s="636"/>
      <c r="I662" s="636"/>
      <c r="J662" s="636"/>
      <c r="K662" s="557"/>
      <c r="L662" s="636"/>
      <c r="M662" s="557"/>
      <c r="N662" s="542"/>
      <c r="O662" s="542"/>
      <c r="P662" s="542"/>
      <c r="Q662" s="423"/>
      <c r="R662" s="542"/>
      <c r="S662" s="423"/>
      <c r="T662" s="445"/>
      <c r="U662" s="542"/>
      <c r="V662" s="113" t="s">
        <v>105</v>
      </c>
      <c r="W662" s="243">
        <f>W661</f>
        <v>900</v>
      </c>
      <c r="X662" s="112" t="s">
        <v>8</v>
      </c>
      <c r="Y662" s="423"/>
      <c r="Z662" s="542"/>
      <c r="AA662" s="542"/>
      <c r="AB662" s="542"/>
      <c r="AC662" s="423"/>
      <c r="AD662" s="542"/>
      <c r="AE662" s="478"/>
      <c r="AF662" s="417"/>
      <c r="AG662" s="417"/>
      <c r="AH662" s="417"/>
      <c r="AI662" s="478"/>
      <c r="AJ662" s="417"/>
      <c r="AK662" s="478"/>
      <c r="AL662" s="417"/>
      <c r="AM662" s="417"/>
      <c r="AN662" s="417"/>
      <c r="AO662" s="478"/>
      <c r="AP662" s="417"/>
      <c r="AQ662" s="478"/>
      <c r="AR662" s="417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</row>
    <row r="663" spans="1:86" s="61" customFormat="1" ht="20.25" customHeight="1">
      <c r="A663" s="468">
        <v>145</v>
      </c>
      <c r="B663" s="440" t="s">
        <v>533</v>
      </c>
      <c r="C663" s="498" t="s">
        <v>534</v>
      </c>
      <c r="D663" s="501">
        <v>0.8</v>
      </c>
      <c r="E663" s="501">
        <v>4400</v>
      </c>
      <c r="F663" s="501">
        <v>0.8</v>
      </c>
      <c r="G663" s="501">
        <v>4400</v>
      </c>
      <c r="H663" s="440" t="s">
        <v>1891</v>
      </c>
      <c r="I663" s="440" t="s">
        <v>1892</v>
      </c>
      <c r="J663" s="440" t="s">
        <v>11</v>
      </c>
      <c r="K663" s="320">
        <v>0.59499999999999997</v>
      </c>
      <c r="L663" s="321" t="s">
        <v>5</v>
      </c>
      <c r="M663" s="555">
        <v>4152.6409999999996</v>
      </c>
      <c r="N663" s="558"/>
      <c r="O663" s="558"/>
      <c r="P663" s="558"/>
      <c r="Q663" s="555"/>
      <c r="R663" s="558"/>
      <c r="S663" s="555"/>
      <c r="T663" s="558"/>
      <c r="U663" s="558"/>
      <c r="V663" s="558"/>
      <c r="W663" s="555"/>
      <c r="X663" s="558"/>
      <c r="Y663" s="555"/>
      <c r="Z663" s="558"/>
      <c r="AA663" s="558"/>
      <c r="AB663" s="558"/>
      <c r="AC663" s="555"/>
      <c r="AD663" s="558"/>
      <c r="AE663" s="555"/>
      <c r="AF663" s="558"/>
      <c r="AG663" s="558"/>
      <c r="AH663" s="558"/>
      <c r="AI663" s="555"/>
      <c r="AJ663" s="558"/>
      <c r="AK663" s="555"/>
      <c r="AL663" s="558"/>
      <c r="AM663" s="558"/>
      <c r="AN663" s="558"/>
      <c r="AO663" s="555"/>
      <c r="AP663" s="558"/>
      <c r="AQ663" s="555"/>
      <c r="AR663" s="558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</row>
    <row r="664" spans="1:86" s="61" customFormat="1" ht="20.25" customHeight="1">
      <c r="A664" s="469"/>
      <c r="B664" s="441"/>
      <c r="C664" s="499"/>
      <c r="D664" s="502"/>
      <c r="E664" s="502"/>
      <c r="F664" s="502"/>
      <c r="G664" s="502"/>
      <c r="H664" s="441"/>
      <c r="I664" s="441"/>
      <c r="J664" s="441"/>
      <c r="K664" s="320">
        <v>3272</v>
      </c>
      <c r="L664" s="321" t="s">
        <v>8</v>
      </c>
      <c r="M664" s="556"/>
      <c r="N664" s="559"/>
      <c r="O664" s="559"/>
      <c r="P664" s="559"/>
      <c r="Q664" s="556"/>
      <c r="R664" s="559"/>
      <c r="S664" s="556"/>
      <c r="T664" s="559"/>
      <c r="U664" s="559"/>
      <c r="V664" s="559"/>
      <c r="W664" s="556"/>
      <c r="X664" s="559"/>
      <c r="Y664" s="556"/>
      <c r="Z664" s="559"/>
      <c r="AA664" s="559"/>
      <c r="AB664" s="559"/>
      <c r="AC664" s="556"/>
      <c r="AD664" s="559"/>
      <c r="AE664" s="556"/>
      <c r="AF664" s="559"/>
      <c r="AG664" s="559"/>
      <c r="AH664" s="559"/>
      <c r="AI664" s="556"/>
      <c r="AJ664" s="559"/>
      <c r="AK664" s="556"/>
      <c r="AL664" s="559"/>
      <c r="AM664" s="559"/>
      <c r="AN664" s="559"/>
      <c r="AO664" s="556"/>
      <c r="AP664" s="559"/>
      <c r="AQ664" s="556"/>
      <c r="AR664" s="559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</row>
    <row r="665" spans="1:86">
      <c r="A665" s="470"/>
      <c r="B665" s="442"/>
      <c r="C665" s="500"/>
      <c r="D665" s="503"/>
      <c r="E665" s="503"/>
      <c r="F665" s="503"/>
      <c r="G665" s="503"/>
      <c r="H665" s="442"/>
      <c r="I665" s="442"/>
      <c r="J665" s="232" t="s">
        <v>105</v>
      </c>
      <c r="K665" s="320">
        <f>K664</f>
        <v>3272</v>
      </c>
      <c r="L665" s="321" t="s">
        <v>8</v>
      </c>
      <c r="M665" s="557"/>
      <c r="N665" s="560"/>
      <c r="O665" s="560"/>
      <c r="P665" s="560"/>
      <c r="Q665" s="557"/>
      <c r="R665" s="560"/>
      <c r="S665" s="557"/>
      <c r="T665" s="560"/>
      <c r="U665" s="560"/>
      <c r="V665" s="560"/>
      <c r="W665" s="557"/>
      <c r="X665" s="560"/>
      <c r="Y665" s="557"/>
      <c r="Z665" s="560"/>
      <c r="AA665" s="560"/>
      <c r="AB665" s="560"/>
      <c r="AC665" s="557"/>
      <c r="AD665" s="560"/>
      <c r="AE665" s="557"/>
      <c r="AF665" s="560"/>
      <c r="AG665" s="560"/>
      <c r="AH665" s="560"/>
      <c r="AI665" s="557"/>
      <c r="AJ665" s="560"/>
      <c r="AK665" s="557"/>
      <c r="AL665" s="560"/>
      <c r="AM665" s="560"/>
      <c r="AN665" s="560"/>
      <c r="AO665" s="557"/>
      <c r="AP665" s="560"/>
      <c r="AQ665" s="557"/>
      <c r="AR665" s="560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</row>
    <row r="666" spans="1:86" ht="20.25" customHeight="1">
      <c r="A666" s="645">
        <v>146</v>
      </c>
      <c r="B666" s="405" t="s">
        <v>535</v>
      </c>
      <c r="C666" s="648" t="s">
        <v>536</v>
      </c>
      <c r="D666" s="390">
        <v>0.5</v>
      </c>
      <c r="E666" s="390">
        <v>2000</v>
      </c>
      <c r="F666" s="390">
        <v>0.5</v>
      </c>
      <c r="G666" s="390">
        <v>2000</v>
      </c>
      <c r="H666" s="405"/>
      <c r="I666" s="405"/>
      <c r="J666" s="405"/>
      <c r="K666" s="390"/>
      <c r="L666" s="405"/>
      <c r="M666" s="390"/>
      <c r="N666" s="405"/>
      <c r="O666" s="405"/>
      <c r="P666" s="405"/>
      <c r="Q666" s="390"/>
      <c r="R666" s="405"/>
      <c r="S666" s="390"/>
      <c r="T666" s="405"/>
      <c r="U666" s="405"/>
      <c r="V666" s="405"/>
      <c r="W666" s="390"/>
      <c r="X666" s="405"/>
      <c r="Y666" s="390"/>
      <c r="Z666" s="405"/>
      <c r="AA666" s="405"/>
      <c r="AB666" s="405"/>
      <c r="AC666" s="390"/>
      <c r="AD666" s="405"/>
      <c r="AE666" s="390"/>
      <c r="AF666" s="405" t="s">
        <v>1893</v>
      </c>
      <c r="AG666" s="405" t="s">
        <v>1788</v>
      </c>
      <c r="AH666" s="405" t="s">
        <v>11</v>
      </c>
      <c r="AI666" s="266">
        <v>0.2</v>
      </c>
      <c r="AJ666" s="225" t="s">
        <v>5</v>
      </c>
      <c r="AK666" s="399">
        <v>2439.3262524735601</v>
      </c>
      <c r="AL666" s="639"/>
      <c r="AM666" s="639"/>
      <c r="AN666" s="639"/>
      <c r="AO666" s="642"/>
      <c r="AP666" s="639"/>
      <c r="AQ666" s="642"/>
      <c r="AR666" s="639"/>
    </row>
    <row r="667" spans="1:86" ht="20.25" customHeight="1">
      <c r="A667" s="646"/>
      <c r="B667" s="406"/>
      <c r="C667" s="649"/>
      <c r="D667" s="391"/>
      <c r="E667" s="391"/>
      <c r="F667" s="391"/>
      <c r="G667" s="391"/>
      <c r="H667" s="406"/>
      <c r="I667" s="406"/>
      <c r="J667" s="406"/>
      <c r="K667" s="391"/>
      <c r="L667" s="406"/>
      <c r="M667" s="391"/>
      <c r="N667" s="406"/>
      <c r="O667" s="406"/>
      <c r="P667" s="406"/>
      <c r="Q667" s="391"/>
      <c r="R667" s="406"/>
      <c r="S667" s="391"/>
      <c r="T667" s="406"/>
      <c r="U667" s="406"/>
      <c r="V667" s="406"/>
      <c r="W667" s="391"/>
      <c r="X667" s="406"/>
      <c r="Y667" s="391"/>
      <c r="Z667" s="406"/>
      <c r="AA667" s="406"/>
      <c r="AB667" s="406"/>
      <c r="AC667" s="391"/>
      <c r="AD667" s="406"/>
      <c r="AE667" s="391"/>
      <c r="AF667" s="406"/>
      <c r="AG667" s="406"/>
      <c r="AH667" s="407"/>
      <c r="AI667" s="266">
        <v>800</v>
      </c>
      <c r="AJ667" s="225" t="s">
        <v>8</v>
      </c>
      <c r="AK667" s="400"/>
      <c r="AL667" s="640"/>
      <c r="AM667" s="640"/>
      <c r="AN667" s="640"/>
      <c r="AO667" s="643"/>
      <c r="AP667" s="640"/>
      <c r="AQ667" s="643"/>
      <c r="AR667" s="640"/>
    </row>
    <row r="668" spans="1:86">
      <c r="A668" s="647"/>
      <c r="B668" s="407"/>
      <c r="C668" s="650"/>
      <c r="D668" s="392"/>
      <c r="E668" s="392"/>
      <c r="F668" s="392"/>
      <c r="G668" s="392"/>
      <c r="H668" s="407"/>
      <c r="I668" s="407"/>
      <c r="J668" s="407"/>
      <c r="K668" s="392"/>
      <c r="L668" s="407"/>
      <c r="M668" s="392"/>
      <c r="N668" s="407"/>
      <c r="O668" s="407"/>
      <c r="P668" s="407"/>
      <c r="Q668" s="392"/>
      <c r="R668" s="407"/>
      <c r="S668" s="392"/>
      <c r="T668" s="407"/>
      <c r="U668" s="407"/>
      <c r="V668" s="407"/>
      <c r="W668" s="392"/>
      <c r="X668" s="407"/>
      <c r="Y668" s="392"/>
      <c r="Z668" s="407"/>
      <c r="AA668" s="407"/>
      <c r="AB668" s="407"/>
      <c r="AC668" s="392"/>
      <c r="AD668" s="407"/>
      <c r="AE668" s="392"/>
      <c r="AF668" s="407"/>
      <c r="AG668" s="407"/>
      <c r="AH668" s="113" t="s">
        <v>105</v>
      </c>
      <c r="AI668" s="243">
        <f>AI667</f>
        <v>800</v>
      </c>
      <c r="AJ668" s="112" t="s">
        <v>8</v>
      </c>
      <c r="AK668" s="401"/>
      <c r="AL668" s="641"/>
      <c r="AM668" s="641"/>
      <c r="AN668" s="641"/>
      <c r="AO668" s="644"/>
      <c r="AP668" s="641"/>
      <c r="AQ668" s="644"/>
      <c r="AR668" s="64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</row>
    <row r="669" spans="1:86" ht="18" customHeight="1">
      <c r="A669" s="528">
        <v>147</v>
      </c>
      <c r="B669" s="558" t="s">
        <v>537</v>
      </c>
      <c r="C669" s="552" t="s">
        <v>538</v>
      </c>
      <c r="D669" s="555">
        <v>1</v>
      </c>
      <c r="E669" s="555">
        <v>3300</v>
      </c>
      <c r="F669" s="555">
        <v>1</v>
      </c>
      <c r="G669" s="555">
        <v>3300</v>
      </c>
      <c r="H669" s="635"/>
      <c r="I669" s="635"/>
      <c r="J669" s="635"/>
      <c r="K669" s="555"/>
      <c r="L669" s="635"/>
      <c r="M669" s="555"/>
      <c r="N669" s="540"/>
      <c r="O669" s="540"/>
      <c r="P669" s="540"/>
      <c r="Q669" s="421"/>
      <c r="R669" s="540"/>
      <c r="S669" s="421"/>
      <c r="T669" s="443" t="s">
        <v>1891</v>
      </c>
      <c r="U669" s="540" t="s">
        <v>1894</v>
      </c>
      <c r="V669" s="372" t="s">
        <v>11</v>
      </c>
      <c r="W669" s="267">
        <v>0.53</v>
      </c>
      <c r="X669" s="170" t="s">
        <v>5</v>
      </c>
      <c r="Y669" s="421">
        <v>7134.3989000000001</v>
      </c>
      <c r="Z669" s="540"/>
      <c r="AA669" s="540"/>
      <c r="AB669" s="540"/>
      <c r="AC669" s="421"/>
      <c r="AD669" s="540"/>
      <c r="AE669" s="476"/>
      <c r="AF669" s="416"/>
      <c r="AG669" s="416"/>
      <c r="AH669" s="416"/>
      <c r="AI669" s="476"/>
      <c r="AJ669" s="416"/>
      <c r="AK669" s="476"/>
      <c r="AL669" s="416"/>
      <c r="AM669" s="416"/>
      <c r="AN669" s="416"/>
      <c r="AO669" s="476"/>
      <c r="AP669" s="416"/>
      <c r="AQ669" s="476"/>
      <c r="AR669" s="416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</row>
    <row r="670" spans="1:86" ht="18" customHeight="1">
      <c r="A670" s="529"/>
      <c r="B670" s="559"/>
      <c r="C670" s="553"/>
      <c r="D670" s="556"/>
      <c r="E670" s="556"/>
      <c r="F670" s="556"/>
      <c r="G670" s="556"/>
      <c r="H670" s="654"/>
      <c r="I670" s="654"/>
      <c r="J670" s="654"/>
      <c r="K670" s="556"/>
      <c r="L670" s="654"/>
      <c r="M670" s="556"/>
      <c r="N670" s="541"/>
      <c r="O670" s="541"/>
      <c r="P670" s="541"/>
      <c r="Q670" s="422"/>
      <c r="R670" s="541"/>
      <c r="S670" s="422"/>
      <c r="T670" s="444"/>
      <c r="U670" s="541"/>
      <c r="V670" s="374"/>
      <c r="W670" s="268">
        <v>1749</v>
      </c>
      <c r="X670" s="224" t="s">
        <v>8</v>
      </c>
      <c r="Y670" s="422"/>
      <c r="Z670" s="541"/>
      <c r="AA670" s="541"/>
      <c r="AB670" s="541"/>
      <c r="AC670" s="422"/>
      <c r="AD670" s="541"/>
      <c r="AE670" s="477"/>
      <c r="AF670" s="475"/>
      <c r="AG670" s="475"/>
      <c r="AH670" s="475"/>
      <c r="AI670" s="477"/>
      <c r="AJ670" s="475"/>
      <c r="AK670" s="477"/>
      <c r="AL670" s="475"/>
      <c r="AM670" s="475"/>
      <c r="AN670" s="475"/>
      <c r="AO670" s="477"/>
      <c r="AP670" s="475"/>
      <c r="AQ670" s="477"/>
      <c r="AR670" s="475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</row>
    <row r="671" spans="1:86" ht="24.75" customHeight="1">
      <c r="A671" s="530"/>
      <c r="B671" s="560"/>
      <c r="C671" s="554"/>
      <c r="D671" s="557"/>
      <c r="E671" s="557"/>
      <c r="F671" s="557"/>
      <c r="G671" s="557"/>
      <c r="H671" s="636"/>
      <c r="I671" s="636"/>
      <c r="J671" s="636"/>
      <c r="K671" s="557"/>
      <c r="L671" s="636"/>
      <c r="M671" s="557"/>
      <c r="N671" s="542"/>
      <c r="O671" s="542"/>
      <c r="P671" s="542"/>
      <c r="Q671" s="423"/>
      <c r="R671" s="542"/>
      <c r="S671" s="423"/>
      <c r="T671" s="445"/>
      <c r="U671" s="542"/>
      <c r="V671" s="113" t="s">
        <v>105</v>
      </c>
      <c r="W671" s="243">
        <f>W670</f>
        <v>1749</v>
      </c>
      <c r="X671" s="112" t="s">
        <v>8</v>
      </c>
      <c r="Y671" s="423"/>
      <c r="Z671" s="542"/>
      <c r="AA671" s="542"/>
      <c r="AB671" s="542"/>
      <c r="AC671" s="423"/>
      <c r="AD671" s="542"/>
      <c r="AE671" s="478"/>
      <c r="AF671" s="417"/>
      <c r="AG671" s="417"/>
      <c r="AH671" s="417"/>
      <c r="AI671" s="478"/>
      <c r="AJ671" s="417"/>
      <c r="AK671" s="478"/>
      <c r="AL671" s="417"/>
      <c r="AM671" s="417"/>
      <c r="AN671" s="417"/>
      <c r="AO671" s="478"/>
      <c r="AP671" s="417"/>
      <c r="AQ671" s="478"/>
      <c r="AR671" s="417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</row>
    <row r="672" spans="1:86" s="61" customFormat="1" ht="19.5" customHeight="1">
      <c r="A672" s="645">
        <v>148</v>
      </c>
      <c r="B672" s="907" t="s">
        <v>539</v>
      </c>
      <c r="C672" s="906" t="s">
        <v>540</v>
      </c>
      <c r="D672" s="390">
        <v>5.8</v>
      </c>
      <c r="E672" s="390">
        <v>33500</v>
      </c>
      <c r="F672" s="390">
        <v>5.8</v>
      </c>
      <c r="G672" s="390">
        <v>33500</v>
      </c>
      <c r="H672" s="907" t="s">
        <v>1685</v>
      </c>
      <c r="I672" s="907" t="s">
        <v>1895</v>
      </c>
      <c r="J672" s="405" t="s">
        <v>11</v>
      </c>
      <c r="K672" s="266">
        <v>5.8</v>
      </c>
      <c r="L672" s="316" t="s">
        <v>5</v>
      </c>
      <c r="M672" s="399">
        <v>41312.752999999997</v>
      </c>
      <c r="N672" s="651"/>
      <c r="O672" s="651"/>
      <c r="P672" s="651"/>
      <c r="Q672" s="399"/>
      <c r="R672" s="651"/>
      <c r="S672" s="399"/>
      <c r="T672" s="651"/>
      <c r="U672" s="651"/>
      <c r="V672" s="651"/>
      <c r="W672" s="399"/>
      <c r="X672" s="651"/>
      <c r="Y672" s="399"/>
      <c r="Z672" s="651"/>
      <c r="AA672" s="651"/>
      <c r="AB672" s="651"/>
      <c r="AC672" s="399"/>
      <c r="AD672" s="651"/>
      <c r="AE672" s="399"/>
      <c r="AF672" s="651"/>
      <c r="AG672" s="651"/>
      <c r="AH672" s="651"/>
      <c r="AI672" s="399"/>
      <c r="AJ672" s="651"/>
      <c r="AK672" s="399"/>
      <c r="AL672" s="651"/>
      <c r="AM672" s="651"/>
      <c r="AN672" s="651"/>
      <c r="AO672" s="399"/>
      <c r="AP672" s="651"/>
      <c r="AQ672" s="399"/>
      <c r="AR672" s="651"/>
      <c r="AS672" s="72"/>
      <c r="AT672" s="72"/>
      <c r="AU672" s="72"/>
      <c r="AV672" s="72"/>
      <c r="AW672" s="72"/>
      <c r="AX672" s="72"/>
      <c r="AY672" s="72"/>
      <c r="AZ672" s="72"/>
      <c r="BA672" s="72"/>
      <c r="BB672" s="72"/>
      <c r="BC672" s="72"/>
      <c r="BD672" s="72"/>
      <c r="BE672" s="72"/>
      <c r="BF672" s="72"/>
      <c r="BG672" s="72"/>
      <c r="BH672" s="72"/>
      <c r="BI672" s="72"/>
      <c r="BJ672" s="72"/>
      <c r="BK672" s="72"/>
      <c r="BL672" s="72"/>
      <c r="BM672" s="72"/>
      <c r="BN672" s="72"/>
      <c r="BO672" s="72"/>
      <c r="BP672" s="72"/>
      <c r="BQ672" s="72"/>
      <c r="BR672" s="72"/>
      <c r="BS672" s="72"/>
      <c r="BT672" s="72"/>
      <c r="BU672" s="72"/>
      <c r="BV672" s="72"/>
      <c r="BW672" s="72"/>
      <c r="BX672" s="72"/>
      <c r="BY672" s="72"/>
      <c r="BZ672" s="72"/>
      <c r="CA672" s="72"/>
      <c r="CB672" s="72"/>
      <c r="CC672" s="72"/>
      <c r="CD672" s="72"/>
      <c r="CE672" s="72"/>
      <c r="CF672" s="72"/>
      <c r="CG672" s="72"/>
      <c r="CH672" s="72"/>
    </row>
    <row r="673" spans="1:86" s="61" customFormat="1" ht="19.5" customHeight="1">
      <c r="A673" s="646"/>
      <c r="B673" s="909"/>
      <c r="C673" s="908"/>
      <c r="D673" s="391"/>
      <c r="E673" s="391"/>
      <c r="F673" s="391"/>
      <c r="G673" s="391"/>
      <c r="H673" s="909"/>
      <c r="I673" s="909"/>
      <c r="J673" s="407"/>
      <c r="K673" s="266">
        <v>33500</v>
      </c>
      <c r="L673" s="316" t="s">
        <v>8</v>
      </c>
      <c r="M673" s="400"/>
      <c r="N673" s="652"/>
      <c r="O673" s="652"/>
      <c r="P673" s="652"/>
      <c r="Q673" s="400"/>
      <c r="R673" s="652"/>
      <c r="S673" s="400"/>
      <c r="T673" s="652"/>
      <c r="U673" s="652"/>
      <c r="V673" s="652"/>
      <c r="W673" s="400"/>
      <c r="X673" s="652"/>
      <c r="Y673" s="400"/>
      <c r="Z673" s="652"/>
      <c r="AA673" s="652"/>
      <c r="AB673" s="652"/>
      <c r="AC673" s="400"/>
      <c r="AD673" s="652"/>
      <c r="AE673" s="400"/>
      <c r="AF673" s="652"/>
      <c r="AG673" s="652"/>
      <c r="AH673" s="652"/>
      <c r="AI673" s="400"/>
      <c r="AJ673" s="652"/>
      <c r="AK673" s="400"/>
      <c r="AL673" s="652"/>
      <c r="AM673" s="652"/>
      <c r="AN673" s="652"/>
      <c r="AO673" s="400"/>
      <c r="AP673" s="652"/>
      <c r="AQ673" s="400"/>
      <c r="AR673" s="652"/>
      <c r="AS673" s="72"/>
      <c r="AT673" s="72"/>
      <c r="AU673" s="72"/>
      <c r="AV673" s="72"/>
      <c r="AW673" s="72"/>
      <c r="AX673" s="72"/>
      <c r="AY673" s="72"/>
      <c r="AZ673" s="72"/>
      <c r="BA673" s="72"/>
      <c r="BB673" s="72"/>
      <c r="BC673" s="72"/>
      <c r="BD673" s="72"/>
      <c r="BE673" s="72"/>
      <c r="BF673" s="72"/>
      <c r="BG673" s="72"/>
      <c r="BH673" s="72"/>
      <c r="BI673" s="72"/>
      <c r="BJ673" s="72"/>
      <c r="BK673" s="72"/>
      <c r="BL673" s="72"/>
      <c r="BM673" s="72"/>
      <c r="BN673" s="72"/>
      <c r="BO673" s="72"/>
      <c r="BP673" s="72"/>
      <c r="BQ673" s="72"/>
      <c r="BR673" s="72"/>
      <c r="BS673" s="72"/>
      <c r="BT673" s="72"/>
      <c r="BU673" s="72"/>
      <c r="BV673" s="72"/>
      <c r="BW673" s="72"/>
      <c r="BX673" s="72"/>
      <c r="BY673" s="72"/>
      <c r="BZ673" s="72"/>
      <c r="CA673" s="72"/>
      <c r="CB673" s="72"/>
      <c r="CC673" s="72"/>
      <c r="CD673" s="72"/>
      <c r="CE673" s="72"/>
      <c r="CF673" s="72"/>
      <c r="CG673" s="72"/>
      <c r="CH673" s="72"/>
    </row>
    <row r="674" spans="1:86" s="61" customFormat="1" ht="19.5" customHeight="1">
      <c r="A674" s="646"/>
      <c r="B674" s="909"/>
      <c r="C674" s="908"/>
      <c r="D674" s="391"/>
      <c r="E674" s="391"/>
      <c r="F674" s="391"/>
      <c r="G674" s="391"/>
      <c r="H674" s="909"/>
      <c r="I674" s="909"/>
      <c r="J674" s="405" t="s">
        <v>12</v>
      </c>
      <c r="K674" s="266">
        <v>1649.56</v>
      </c>
      <c r="L674" s="316" t="s">
        <v>8</v>
      </c>
      <c r="M674" s="400"/>
      <c r="N674" s="652"/>
      <c r="O674" s="652"/>
      <c r="P674" s="652"/>
      <c r="Q674" s="400"/>
      <c r="R674" s="652"/>
      <c r="S674" s="400"/>
      <c r="T674" s="652"/>
      <c r="U674" s="652"/>
      <c r="V674" s="652"/>
      <c r="W674" s="400"/>
      <c r="X674" s="652"/>
      <c r="Y674" s="400"/>
      <c r="Z674" s="652"/>
      <c r="AA674" s="652"/>
      <c r="AB674" s="652"/>
      <c r="AC674" s="400"/>
      <c r="AD674" s="652"/>
      <c r="AE674" s="400"/>
      <c r="AF674" s="652"/>
      <c r="AG674" s="652"/>
      <c r="AH674" s="652"/>
      <c r="AI674" s="400"/>
      <c r="AJ674" s="652"/>
      <c r="AK674" s="400"/>
      <c r="AL674" s="652"/>
      <c r="AM674" s="652"/>
      <c r="AN674" s="652"/>
      <c r="AO674" s="400"/>
      <c r="AP674" s="652"/>
      <c r="AQ674" s="400"/>
      <c r="AR674" s="652"/>
      <c r="AS674" s="72"/>
      <c r="AT674" s="72"/>
      <c r="AU674" s="72"/>
      <c r="AV674" s="72"/>
      <c r="AW674" s="72"/>
      <c r="AX674" s="72"/>
      <c r="AY674" s="72"/>
      <c r="AZ674" s="72"/>
      <c r="BA674" s="72"/>
      <c r="BB674" s="72"/>
      <c r="BC674" s="72"/>
      <c r="BD674" s="72"/>
      <c r="BE674" s="72"/>
      <c r="BF674" s="72"/>
      <c r="BG674" s="72"/>
      <c r="BH674" s="72"/>
      <c r="BI674" s="72"/>
      <c r="BJ674" s="72"/>
      <c r="BK674" s="72"/>
      <c r="BL674" s="72"/>
      <c r="BM674" s="72"/>
      <c r="BN674" s="72"/>
      <c r="BO674" s="72"/>
      <c r="BP674" s="72"/>
      <c r="BQ674" s="72"/>
      <c r="BR674" s="72"/>
      <c r="BS674" s="72"/>
      <c r="BT674" s="72"/>
      <c r="BU674" s="72"/>
      <c r="BV674" s="72"/>
      <c r="BW674" s="72"/>
      <c r="BX674" s="72"/>
      <c r="BY674" s="72"/>
      <c r="BZ674" s="72"/>
      <c r="CA674" s="72"/>
      <c r="CB674" s="72"/>
      <c r="CC674" s="72"/>
      <c r="CD674" s="72"/>
      <c r="CE674" s="72"/>
      <c r="CF674" s="72"/>
      <c r="CG674" s="72"/>
      <c r="CH674" s="72"/>
    </row>
    <row r="675" spans="1:86" s="61" customFormat="1" ht="19.5" customHeight="1">
      <c r="A675" s="646"/>
      <c r="B675" s="909"/>
      <c r="C675" s="908"/>
      <c r="D675" s="391"/>
      <c r="E675" s="391"/>
      <c r="F675" s="391"/>
      <c r="G675" s="391"/>
      <c r="H675" s="909"/>
      <c r="I675" s="909"/>
      <c r="J675" s="407"/>
      <c r="K675" s="266">
        <v>5.8</v>
      </c>
      <c r="L675" s="316" t="s">
        <v>5</v>
      </c>
      <c r="M675" s="400"/>
      <c r="N675" s="652"/>
      <c r="O675" s="652"/>
      <c r="P675" s="652"/>
      <c r="Q675" s="400"/>
      <c r="R675" s="652"/>
      <c r="S675" s="400"/>
      <c r="T675" s="652"/>
      <c r="U675" s="652"/>
      <c r="V675" s="652"/>
      <c r="W675" s="400"/>
      <c r="X675" s="652"/>
      <c r="Y675" s="400"/>
      <c r="Z675" s="652"/>
      <c r="AA675" s="652"/>
      <c r="AB675" s="652"/>
      <c r="AC675" s="400"/>
      <c r="AD675" s="652"/>
      <c r="AE675" s="400"/>
      <c r="AF675" s="652"/>
      <c r="AG675" s="652"/>
      <c r="AH675" s="652"/>
      <c r="AI675" s="400"/>
      <c r="AJ675" s="652"/>
      <c r="AK675" s="400"/>
      <c r="AL675" s="652"/>
      <c r="AM675" s="652"/>
      <c r="AN675" s="652"/>
      <c r="AO675" s="400"/>
      <c r="AP675" s="652"/>
      <c r="AQ675" s="400"/>
      <c r="AR675" s="652"/>
      <c r="AS675" s="72"/>
      <c r="AT675" s="72"/>
      <c r="AU675" s="72"/>
      <c r="AV675" s="72"/>
      <c r="AW675" s="72"/>
      <c r="AX675" s="72"/>
      <c r="AY675" s="72"/>
      <c r="AZ675" s="72"/>
      <c r="BA675" s="72"/>
      <c r="BB675" s="72"/>
      <c r="BC675" s="72"/>
      <c r="BD675" s="72"/>
      <c r="BE675" s="72"/>
      <c r="BF675" s="72"/>
      <c r="BG675" s="72"/>
      <c r="BH675" s="72"/>
      <c r="BI675" s="72"/>
      <c r="BJ675" s="72"/>
      <c r="BK675" s="72"/>
      <c r="BL675" s="72"/>
      <c r="BM675" s="72"/>
      <c r="BN675" s="72"/>
      <c r="BO675" s="72"/>
      <c r="BP675" s="72"/>
      <c r="BQ675" s="72"/>
      <c r="BR675" s="72"/>
      <c r="BS675" s="72"/>
      <c r="BT675" s="72"/>
      <c r="BU675" s="72"/>
      <c r="BV675" s="72"/>
      <c r="BW675" s="72"/>
      <c r="BX675" s="72"/>
      <c r="BY675" s="72"/>
      <c r="BZ675" s="72"/>
      <c r="CA675" s="72"/>
      <c r="CB675" s="72"/>
      <c r="CC675" s="72"/>
      <c r="CD675" s="72"/>
      <c r="CE675" s="72"/>
      <c r="CF675" s="72"/>
      <c r="CG675" s="72"/>
      <c r="CH675" s="72"/>
    </row>
    <row r="676" spans="1:86" s="61" customFormat="1" ht="27" customHeight="1">
      <c r="A676" s="646"/>
      <c r="B676" s="909"/>
      <c r="C676" s="908"/>
      <c r="D676" s="391"/>
      <c r="E676" s="391"/>
      <c r="F676" s="391"/>
      <c r="G676" s="391"/>
      <c r="H676" s="909"/>
      <c r="I676" s="909"/>
      <c r="J676" s="324" t="s">
        <v>44</v>
      </c>
      <c r="K676" s="266">
        <v>28</v>
      </c>
      <c r="L676" s="316" t="s">
        <v>14</v>
      </c>
      <c r="M676" s="400"/>
      <c r="N676" s="652"/>
      <c r="O676" s="652"/>
      <c r="P676" s="652"/>
      <c r="Q676" s="400"/>
      <c r="R676" s="652"/>
      <c r="S676" s="400"/>
      <c r="T676" s="652"/>
      <c r="U676" s="652"/>
      <c r="V676" s="652"/>
      <c r="W676" s="400"/>
      <c r="X676" s="652"/>
      <c r="Y676" s="400"/>
      <c r="Z676" s="652"/>
      <c r="AA676" s="652"/>
      <c r="AB676" s="652"/>
      <c r="AC676" s="400"/>
      <c r="AD676" s="652"/>
      <c r="AE676" s="400"/>
      <c r="AF676" s="652"/>
      <c r="AG676" s="652"/>
      <c r="AH676" s="652"/>
      <c r="AI676" s="400"/>
      <c r="AJ676" s="652"/>
      <c r="AK676" s="400"/>
      <c r="AL676" s="652"/>
      <c r="AM676" s="652"/>
      <c r="AN676" s="652"/>
      <c r="AO676" s="400"/>
      <c r="AP676" s="652"/>
      <c r="AQ676" s="400"/>
      <c r="AR676" s="652"/>
      <c r="AS676" s="72"/>
      <c r="AT676" s="72"/>
      <c r="AU676" s="72"/>
      <c r="AV676" s="72"/>
      <c r="AW676" s="72"/>
      <c r="AX676" s="72"/>
      <c r="AY676" s="72"/>
      <c r="AZ676" s="72"/>
      <c r="BA676" s="72"/>
      <c r="BB676" s="72"/>
      <c r="BC676" s="72"/>
      <c r="BD676" s="72"/>
      <c r="BE676" s="72"/>
      <c r="BF676" s="72"/>
      <c r="BG676" s="72"/>
      <c r="BH676" s="72"/>
      <c r="BI676" s="72"/>
      <c r="BJ676" s="72"/>
      <c r="BK676" s="72"/>
      <c r="BL676" s="72"/>
      <c r="BM676" s="72"/>
      <c r="BN676" s="72"/>
      <c r="BO676" s="72"/>
      <c r="BP676" s="72"/>
      <c r="BQ676" s="72"/>
      <c r="BR676" s="72"/>
      <c r="BS676" s="72"/>
      <c r="BT676" s="72"/>
      <c r="BU676" s="72"/>
      <c r="BV676" s="72"/>
      <c r="BW676" s="72"/>
      <c r="BX676" s="72"/>
      <c r="BY676" s="72"/>
      <c r="BZ676" s="72"/>
      <c r="CA676" s="72"/>
      <c r="CB676" s="72"/>
      <c r="CC676" s="72"/>
      <c r="CD676" s="72"/>
      <c r="CE676" s="72"/>
      <c r="CF676" s="72"/>
      <c r="CG676" s="72"/>
      <c r="CH676" s="72"/>
    </row>
    <row r="677" spans="1:86">
      <c r="A677" s="647"/>
      <c r="B677" s="911"/>
      <c r="C677" s="910"/>
      <c r="D677" s="392"/>
      <c r="E677" s="392"/>
      <c r="F677" s="392"/>
      <c r="G677" s="392"/>
      <c r="H677" s="911"/>
      <c r="I677" s="911"/>
      <c r="J677" s="232" t="s">
        <v>105</v>
      </c>
      <c r="K677" s="320">
        <f>K673</f>
        <v>33500</v>
      </c>
      <c r="L677" s="321" t="s">
        <v>8</v>
      </c>
      <c r="M677" s="401"/>
      <c r="N677" s="653"/>
      <c r="O677" s="653"/>
      <c r="P677" s="653"/>
      <c r="Q677" s="401"/>
      <c r="R677" s="653"/>
      <c r="S677" s="401"/>
      <c r="T677" s="653"/>
      <c r="U677" s="653"/>
      <c r="V677" s="653"/>
      <c r="W677" s="401"/>
      <c r="X677" s="653"/>
      <c r="Y677" s="401"/>
      <c r="Z677" s="653"/>
      <c r="AA677" s="653"/>
      <c r="AB677" s="653"/>
      <c r="AC677" s="401"/>
      <c r="AD677" s="653"/>
      <c r="AE677" s="401"/>
      <c r="AF677" s="653"/>
      <c r="AG677" s="653"/>
      <c r="AH677" s="653"/>
      <c r="AI677" s="401"/>
      <c r="AJ677" s="653"/>
      <c r="AK677" s="401"/>
      <c r="AL677" s="653"/>
      <c r="AM677" s="653"/>
      <c r="AN677" s="653"/>
      <c r="AO677" s="401"/>
      <c r="AP677" s="653"/>
      <c r="AQ677" s="401"/>
      <c r="AR677" s="653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</row>
    <row r="678" spans="1:86" ht="15.75" customHeight="1">
      <c r="A678" s="484">
        <v>149</v>
      </c>
      <c r="B678" s="558" t="s">
        <v>541</v>
      </c>
      <c r="C678" s="552" t="s">
        <v>542</v>
      </c>
      <c r="D678" s="555">
        <v>4</v>
      </c>
      <c r="E678" s="555">
        <v>22000</v>
      </c>
      <c r="F678" s="555">
        <v>4</v>
      </c>
      <c r="G678" s="555">
        <v>22000</v>
      </c>
      <c r="H678" s="440" t="s">
        <v>1896</v>
      </c>
      <c r="I678" s="440" t="s">
        <v>1897</v>
      </c>
      <c r="J678" s="656" t="s">
        <v>11</v>
      </c>
      <c r="K678" s="320">
        <v>1.794</v>
      </c>
      <c r="L678" s="321" t="s">
        <v>5</v>
      </c>
      <c r="M678" s="387">
        <v>11266.823</v>
      </c>
      <c r="N678" s="635"/>
      <c r="O678" s="635"/>
      <c r="P678" s="635"/>
      <c r="Q678" s="555"/>
      <c r="R678" s="635"/>
      <c r="S678" s="555"/>
      <c r="T678" s="635"/>
      <c r="U678" s="635"/>
      <c r="V678" s="635"/>
      <c r="W678" s="555"/>
      <c r="X678" s="635"/>
      <c r="Y678" s="555"/>
      <c r="Z678" s="635"/>
      <c r="AA678" s="635"/>
      <c r="AB678" s="635"/>
      <c r="AC678" s="555"/>
      <c r="AD678" s="635"/>
      <c r="AE678" s="555"/>
      <c r="AF678" s="635"/>
      <c r="AG678" s="635"/>
      <c r="AH678" s="635"/>
      <c r="AI678" s="555"/>
      <c r="AJ678" s="635"/>
      <c r="AK678" s="555"/>
      <c r="AL678" s="635"/>
      <c r="AM678" s="635"/>
      <c r="AN678" s="635"/>
      <c r="AO678" s="555"/>
      <c r="AP678" s="635"/>
      <c r="AQ678" s="555"/>
      <c r="AR678" s="635"/>
    </row>
    <row r="679" spans="1:86" ht="15.75" customHeight="1">
      <c r="A679" s="504"/>
      <c r="B679" s="559"/>
      <c r="C679" s="553"/>
      <c r="D679" s="556"/>
      <c r="E679" s="556"/>
      <c r="F679" s="556"/>
      <c r="G679" s="556"/>
      <c r="H679" s="441"/>
      <c r="I679" s="441"/>
      <c r="J679" s="658"/>
      <c r="K679" s="320">
        <v>8970</v>
      </c>
      <c r="L679" s="321" t="s">
        <v>8</v>
      </c>
      <c r="M679" s="388"/>
      <c r="N679" s="654"/>
      <c r="O679" s="654"/>
      <c r="P679" s="654"/>
      <c r="Q679" s="556"/>
      <c r="R679" s="654"/>
      <c r="S679" s="556"/>
      <c r="T679" s="654"/>
      <c r="U679" s="654"/>
      <c r="V679" s="654"/>
      <c r="W679" s="556"/>
      <c r="X679" s="654"/>
      <c r="Y679" s="556"/>
      <c r="Z679" s="654"/>
      <c r="AA679" s="654"/>
      <c r="AB679" s="654"/>
      <c r="AC679" s="556"/>
      <c r="AD679" s="654"/>
      <c r="AE679" s="556"/>
      <c r="AF679" s="654"/>
      <c r="AG679" s="654"/>
      <c r="AH679" s="654"/>
      <c r="AI679" s="556"/>
      <c r="AJ679" s="654"/>
      <c r="AK679" s="556"/>
      <c r="AL679" s="654"/>
      <c r="AM679" s="654"/>
      <c r="AN679" s="654"/>
      <c r="AO679" s="556"/>
      <c r="AP679" s="654"/>
      <c r="AQ679" s="556"/>
      <c r="AR679" s="654"/>
    </row>
    <row r="680" spans="1:86" ht="15.75" customHeight="1">
      <c r="A680" s="504"/>
      <c r="B680" s="559"/>
      <c r="C680" s="553"/>
      <c r="D680" s="556"/>
      <c r="E680" s="556"/>
      <c r="F680" s="556"/>
      <c r="G680" s="556"/>
      <c r="H680" s="441"/>
      <c r="I680" s="441"/>
      <c r="J680" s="868" t="s">
        <v>12</v>
      </c>
      <c r="K680" s="320">
        <v>114.19</v>
      </c>
      <c r="L680" s="321" t="s">
        <v>8</v>
      </c>
      <c r="M680" s="388"/>
      <c r="N680" s="654"/>
      <c r="O680" s="654"/>
      <c r="P680" s="654"/>
      <c r="Q680" s="556"/>
      <c r="R680" s="654"/>
      <c r="S680" s="556"/>
      <c r="T680" s="654"/>
      <c r="U680" s="654"/>
      <c r="V680" s="654"/>
      <c r="W680" s="556"/>
      <c r="X680" s="654"/>
      <c r="Y680" s="556"/>
      <c r="Z680" s="654"/>
      <c r="AA680" s="654"/>
      <c r="AB680" s="654"/>
      <c r="AC680" s="556"/>
      <c r="AD680" s="654"/>
      <c r="AE680" s="556"/>
      <c r="AF680" s="654"/>
      <c r="AG680" s="654"/>
      <c r="AH680" s="654"/>
      <c r="AI680" s="556"/>
      <c r="AJ680" s="654"/>
      <c r="AK680" s="556"/>
      <c r="AL680" s="654"/>
      <c r="AM680" s="654"/>
      <c r="AN680" s="654"/>
      <c r="AO680" s="556"/>
      <c r="AP680" s="654"/>
      <c r="AQ680" s="556"/>
      <c r="AR680" s="654"/>
    </row>
    <row r="681" spans="1:86" ht="15.75" customHeight="1">
      <c r="A681" s="504"/>
      <c r="B681" s="559"/>
      <c r="C681" s="553"/>
      <c r="D681" s="556"/>
      <c r="E681" s="556"/>
      <c r="F681" s="556"/>
      <c r="G681" s="556"/>
      <c r="H681" s="441"/>
      <c r="I681" s="441"/>
      <c r="J681" s="868"/>
      <c r="K681" s="320">
        <v>0.45900000000000002</v>
      </c>
      <c r="L681" s="321" t="s">
        <v>5</v>
      </c>
      <c r="M681" s="388"/>
      <c r="N681" s="654"/>
      <c r="O681" s="654"/>
      <c r="P681" s="654"/>
      <c r="Q681" s="556"/>
      <c r="R681" s="654"/>
      <c r="S681" s="556"/>
      <c r="T681" s="654"/>
      <c r="U681" s="654"/>
      <c r="V681" s="654"/>
      <c r="W681" s="556"/>
      <c r="X681" s="654"/>
      <c r="Y681" s="556"/>
      <c r="Z681" s="654"/>
      <c r="AA681" s="654"/>
      <c r="AB681" s="654"/>
      <c r="AC681" s="556"/>
      <c r="AD681" s="654"/>
      <c r="AE681" s="556"/>
      <c r="AF681" s="654"/>
      <c r="AG681" s="654"/>
      <c r="AH681" s="654"/>
      <c r="AI681" s="556"/>
      <c r="AJ681" s="654"/>
      <c r="AK681" s="556"/>
      <c r="AL681" s="654"/>
      <c r="AM681" s="654"/>
      <c r="AN681" s="654"/>
      <c r="AO681" s="556"/>
      <c r="AP681" s="654"/>
      <c r="AQ681" s="556"/>
      <c r="AR681" s="654"/>
    </row>
    <row r="682" spans="1:86" ht="27" customHeight="1">
      <c r="A682" s="504"/>
      <c r="B682" s="559"/>
      <c r="C682" s="553"/>
      <c r="D682" s="556"/>
      <c r="E682" s="556"/>
      <c r="F682" s="556"/>
      <c r="G682" s="556"/>
      <c r="H682" s="441"/>
      <c r="I682" s="441"/>
      <c r="J682" s="232" t="s">
        <v>44</v>
      </c>
      <c r="K682" s="320">
        <v>2</v>
      </c>
      <c r="L682" s="322" t="s">
        <v>14</v>
      </c>
      <c r="M682" s="388"/>
      <c r="N682" s="654"/>
      <c r="O682" s="654"/>
      <c r="P682" s="654"/>
      <c r="Q682" s="556"/>
      <c r="R682" s="654"/>
      <c r="S682" s="556"/>
      <c r="T682" s="654"/>
      <c r="U682" s="654"/>
      <c r="V682" s="654"/>
      <c r="W682" s="556"/>
      <c r="X682" s="654"/>
      <c r="Y682" s="556"/>
      <c r="Z682" s="654"/>
      <c r="AA682" s="654"/>
      <c r="AB682" s="654"/>
      <c r="AC682" s="556"/>
      <c r="AD682" s="654"/>
      <c r="AE682" s="556"/>
      <c r="AF682" s="654"/>
      <c r="AG682" s="654"/>
      <c r="AH682" s="654"/>
      <c r="AI682" s="556"/>
      <c r="AJ682" s="654"/>
      <c r="AK682" s="556"/>
      <c r="AL682" s="654"/>
      <c r="AM682" s="654"/>
      <c r="AN682" s="654"/>
      <c r="AO682" s="556"/>
      <c r="AP682" s="654"/>
      <c r="AQ682" s="556"/>
      <c r="AR682" s="654"/>
    </row>
    <row r="683" spans="1:86" ht="27" customHeight="1">
      <c r="A683" s="504"/>
      <c r="B683" s="559"/>
      <c r="C683" s="553"/>
      <c r="D683" s="556"/>
      <c r="E683" s="556"/>
      <c r="F683" s="556"/>
      <c r="G683" s="556"/>
      <c r="H683" s="442"/>
      <c r="I683" s="442"/>
      <c r="J683" s="232" t="s">
        <v>105</v>
      </c>
      <c r="K683" s="320">
        <f>K679</f>
        <v>8970</v>
      </c>
      <c r="L683" s="321" t="s">
        <v>8</v>
      </c>
      <c r="M683" s="388"/>
      <c r="N683" s="654"/>
      <c r="O683" s="654"/>
      <c r="P683" s="654"/>
      <c r="Q683" s="556"/>
      <c r="R683" s="654"/>
      <c r="S683" s="556"/>
      <c r="T683" s="654"/>
      <c r="U683" s="654"/>
      <c r="V683" s="654"/>
      <c r="W683" s="556"/>
      <c r="X683" s="654"/>
      <c r="Y683" s="556"/>
      <c r="Z683" s="654"/>
      <c r="AA683" s="654"/>
      <c r="AB683" s="654"/>
      <c r="AC683" s="556"/>
      <c r="AD683" s="654"/>
      <c r="AE683" s="556"/>
      <c r="AF683" s="654"/>
      <c r="AG683" s="654"/>
      <c r="AH683" s="654"/>
      <c r="AI683" s="556"/>
      <c r="AJ683" s="654"/>
      <c r="AK683" s="556"/>
      <c r="AL683" s="654"/>
      <c r="AM683" s="654"/>
      <c r="AN683" s="654"/>
      <c r="AO683" s="556"/>
      <c r="AP683" s="654"/>
      <c r="AQ683" s="556"/>
      <c r="AR683" s="654"/>
    </row>
    <row r="684" spans="1:86" ht="24" customHeight="1">
      <c r="A684" s="504"/>
      <c r="B684" s="559"/>
      <c r="C684" s="553"/>
      <c r="D684" s="556"/>
      <c r="E684" s="556"/>
      <c r="F684" s="556"/>
      <c r="G684" s="556"/>
      <c r="H684" s="440" t="s">
        <v>1898</v>
      </c>
      <c r="I684" s="440" t="s">
        <v>1899</v>
      </c>
      <c r="J684" s="656" t="s">
        <v>11</v>
      </c>
      <c r="K684" s="320">
        <v>0.13500000000000001</v>
      </c>
      <c r="L684" s="321" t="s">
        <v>5</v>
      </c>
      <c r="M684" s="388"/>
      <c r="N684" s="654"/>
      <c r="O684" s="654"/>
      <c r="P684" s="654"/>
      <c r="Q684" s="556"/>
      <c r="R684" s="654"/>
      <c r="S684" s="556"/>
      <c r="T684" s="654"/>
      <c r="U684" s="654"/>
      <c r="V684" s="654"/>
      <c r="W684" s="556"/>
      <c r="X684" s="654"/>
      <c r="Y684" s="556"/>
      <c r="Z684" s="654"/>
      <c r="AA684" s="654"/>
      <c r="AB684" s="654"/>
      <c r="AC684" s="556"/>
      <c r="AD684" s="654"/>
      <c r="AE684" s="556"/>
      <c r="AF684" s="654"/>
      <c r="AG684" s="654"/>
      <c r="AH684" s="654"/>
      <c r="AI684" s="556"/>
      <c r="AJ684" s="654"/>
      <c r="AK684" s="556"/>
      <c r="AL684" s="654"/>
      <c r="AM684" s="654"/>
      <c r="AN684" s="654"/>
      <c r="AO684" s="556"/>
      <c r="AP684" s="654"/>
      <c r="AQ684" s="556"/>
      <c r="AR684" s="654"/>
    </row>
    <row r="685" spans="1:86" ht="24" customHeight="1">
      <c r="A685" s="504"/>
      <c r="B685" s="559"/>
      <c r="C685" s="553"/>
      <c r="D685" s="556"/>
      <c r="E685" s="556"/>
      <c r="F685" s="556"/>
      <c r="G685" s="556"/>
      <c r="H685" s="441"/>
      <c r="I685" s="441"/>
      <c r="J685" s="658"/>
      <c r="K685" s="320">
        <v>675</v>
      </c>
      <c r="L685" s="321" t="s">
        <v>8</v>
      </c>
      <c r="M685" s="388"/>
      <c r="N685" s="654"/>
      <c r="O685" s="654"/>
      <c r="P685" s="654"/>
      <c r="Q685" s="556"/>
      <c r="R685" s="654"/>
      <c r="S685" s="556"/>
      <c r="T685" s="654"/>
      <c r="U685" s="654"/>
      <c r="V685" s="654"/>
      <c r="W685" s="556"/>
      <c r="X685" s="654"/>
      <c r="Y685" s="556"/>
      <c r="Z685" s="654"/>
      <c r="AA685" s="654"/>
      <c r="AB685" s="654"/>
      <c r="AC685" s="556"/>
      <c r="AD685" s="654"/>
      <c r="AE685" s="556"/>
      <c r="AF685" s="654"/>
      <c r="AG685" s="654"/>
      <c r="AH685" s="654"/>
      <c r="AI685" s="556"/>
      <c r="AJ685" s="654"/>
      <c r="AK685" s="556"/>
      <c r="AL685" s="654"/>
      <c r="AM685" s="654"/>
      <c r="AN685" s="654"/>
      <c r="AO685" s="556"/>
      <c r="AP685" s="654"/>
      <c r="AQ685" s="556"/>
      <c r="AR685" s="654"/>
    </row>
    <row r="686" spans="1:86" ht="24" customHeight="1">
      <c r="A686" s="504"/>
      <c r="B686" s="559"/>
      <c r="C686" s="553"/>
      <c r="D686" s="556"/>
      <c r="E686" s="556"/>
      <c r="F686" s="556"/>
      <c r="G686" s="556"/>
      <c r="H686" s="442"/>
      <c r="I686" s="442"/>
      <c r="J686" s="232" t="s">
        <v>105</v>
      </c>
      <c r="K686" s="320">
        <f>K685</f>
        <v>675</v>
      </c>
      <c r="L686" s="321" t="s">
        <v>8</v>
      </c>
      <c r="M686" s="389"/>
      <c r="N686" s="654"/>
      <c r="O686" s="654"/>
      <c r="P686" s="654"/>
      <c r="Q686" s="556"/>
      <c r="R686" s="654"/>
      <c r="S686" s="556"/>
      <c r="T686" s="654"/>
      <c r="U686" s="654"/>
      <c r="V686" s="654"/>
      <c r="W686" s="556"/>
      <c r="X686" s="654"/>
      <c r="Y686" s="556"/>
      <c r="Z686" s="654"/>
      <c r="AA686" s="654"/>
      <c r="AB686" s="654"/>
      <c r="AC686" s="556"/>
      <c r="AD686" s="654"/>
      <c r="AE686" s="556"/>
      <c r="AF686" s="654"/>
      <c r="AG686" s="654"/>
      <c r="AH686" s="654"/>
      <c r="AI686" s="556"/>
      <c r="AJ686" s="654"/>
      <c r="AK686" s="556"/>
      <c r="AL686" s="654"/>
      <c r="AM686" s="654"/>
      <c r="AN686" s="654"/>
      <c r="AO686" s="556"/>
      <c r="AP686" s="654"/>
      <c r="AQ686" s="556"/>
      <c r="AR686" s="654"/>
    </row>
    <row r="687" spans="1:86" ht="18" customHeight="1">
      <c r="A687" s="504"/>
      <c r="B687" s="559"/>
      <c r="C687" s="553"/>
      <c r="D687" s="556"/>
      <c r="E687" s="556"/>
      <c r="F687" s="556"/>
      <c r="G687" s="556"/>
      <c r="H687" s="440" t="s">
        <v>1900</v>
      </c>
      <c r="I687" s="440" t="s">
        <v>1901</v>
      </c>
      <c r="J687" s="635" t="s">
        <v>41</v>
      </c>
      <c r="K687" s="320">
        <v>1.8737600000000001</v>
      </c>
      <c r="L687" s="321" t="s">
        <v>5</v>
      </c>
      <c r="M687" s="387">
        <v>79366.932000000001</v>
      </c>
      <c r="N687" s="654"/>
      <c r="O687" s="654"/>
      <c r="P687" s="654"/>
      <c r="Q687" s="556"/>
      <c r="R687" s="654"/>
      <c r="S687" s="556"/>
      <c r="T687" s="654"/>
      <c r="U687" s="654"/>
      <c r="V687" s="654"/>
      <c r="W687" s="556"/>
      <c r="X687" s="654"/>
      <c r="Y687" s="556"/>
      <c r="Z687" s="654"/>
      <c r="AA687" s="654"/>
      <c r="AB687" s="654"/>
      <c r="AC687" s="556"/>
      <c r="AD687" s="654"/>
      <c r="AE687" s="556"/>
      <c r="AF687" s="654"/>
      <c r="AG687" s="654"/>
      <c r="AH687" s="654"/>
      <c r="AI687" s="556"/>
      <c r="AJ687" s="654"/>
      <c r="AK687" s="556"/>
      <c r="AL687" s="654"/>
      <c r="AM687" s="654"/>
      <c r="AN687" s="654"/>
      <c r="AO687" s="556"/>
      <c r="AP687" s="654"/>
      <c r="AQ687" s="556"/>
      <c r="AR687" s="654"/>
    </row>
    <row r="688" spans="1:86" ht="18" customHeight="1">
      <c r="A688" s="504"/>
      <c r="B688" s="559"/>
      <c r="C688" s="553"/>
      <c r="D688" s="556"/>
      <c r="E688" s="556"/>
      <c r="F688" s="556"/>
      <c r="G688" s="556"/>
      <c r="H688" s="441"/>
      <c r="I688" s="441"/>
      <c r="J688" s="636"/>
      <c r="K688" s="320">
        <v>10872</v>
      </c>
      <c r="L688" s="321" t="s">
        <v>8</v>
      </c>
      <c r="M688" s="388"/>
      <c r="N688" s="654"/>
      <c r="O688" s="654"/>
      <c r="P688" s="654"/>
      <c r="Q688" s="556"/>
      <c r="R688" s="654"/>
      <c r="S688" s="556"/>
      <c r="T688" s="654"/>
      <c r="U688" s="654"/>
      <c r="V688" s="654"/>
      <c r="W688" s="556"/>
      <c r="X688" s="654"/>
      <c r="Y688" s="556"/>
      <c r="Z688" s="654"/>
      <c r="AA688" s="654"/>
      <c r="AB688" s="654"/>
      <c r="AC688" s="556"/>
      <c r="AD688" s="654"/>
      <c r="AE688" s="556"/>
      <c r="AF688" s="654"/>
      <c r="AG688" s="654"/>
      <c r="AH688" s="654"/>
      <c r="AI688" s="556"/>
      <c r="AJ688" s="654"/>
      <c r="AK688" s="556"/>
      <c r="AL688" s="654"/>
      <c r="AM688" s="654"/>
      <c r="AN688" s="654"/>
      <c r="AO688" s="556"/>
      <c r="AP688" s="654"/>
      <c r="AQ688" s="556"/>
      <c r="AR688" s="654"/>
    </row>
    <row r="689" spans="1:86">
      <c r="A689" s="504"/>
      <c r="B689" s="559"/>
      <c r="C689" s="553"/>
      <c r="D689" s="556"/>
      <c r="E689" s="556"/>
      <c r="F689" s="556"/>
      <c r="G689" s="556"/>
      <c r="H689" s="441"/>
      <c r="I689" s="441"/>
      <c r="J689" s="868" t="s">
        <v>12</v>
      </c>
      <c r="K689" s="320">
        <v>244</v>
      </c>
      <c r="L689" s="321" t="s">
        <v>8</v>
      </c>
      <c r="M689" s="388"/>
      <c r="N689" s="654"/>
      <c r="O689" s="654"/>
      <c r="P689" s="654"/>
      <c r="Q689" s="556"/>
      <c r="R689" s="654"/>
      <c r="S689" s="556"/>
      <c r="T689" s="654"/>
      <c r="U689" s="654"/>
      <c r="V689" s="654"/>
      <c r="W689" s="556"/>
      <c r="X689" s="654"/>
      <c r="Y689" s="556"/>
      <c r="Z689" s="654"/>
      <c r="AA689" s="654"/>
      <c r="AB689" s="654"/>
      <c r="AC689" s="556"/>
      <c r="AD689" s="654"/>
      <c r="AE689" s="556"/>
      <c r="AF689" s="654"/>
      <c r="AG689" s="654"/>
      <c r="AH689" s="654"/>
      <c r="AI689" s="556"/>
      <c r="AJ689" s="654"/>
      <c r="AK689" s="556"/>
      <c r="AL689" s="654"/>
      <c r="AM689" s="654"/>
      <c r="AN689" s="654"/>
      <c r="AO689" s="556"/>
      <c r="AP689" s="654"/>
      <c r="AQ689" s="556"/>
      <c r="AR689" s="654"/>
    </row>
    <row r="690" spans="1:86">
      <c r="A690" s="504"/>
      <c r="B690" s="559"/>
      <c r="C690" s="553"/>
      <c r="D690" s="556"/>
      <c r="E690" s="556"/>
      <c r="F690" s="556"/>
      <c r="G690" s="556"/>
      <c r="H690" s="441"/>
      <c r="I690" s="441"/>
      <c r="J690" s="868"/>
      <c r="K690" s="320">
        <v>1.8737600000000001</v>
      </c>
      <c r="L690" s="321" t="s">
        <v>5</v>
      </c>
      <c r="M690" s="388"/>
      <c r="N690" s="654"/>
      <c r="O690" s="654"/>
      <c r="P690" s="654"/>
      <c r="Q690" s="556"/>
      <c r="R690" s="654"/>
      <c r="S690" s="556"/>
      <c r="T690" s="654"/>
      <c r="U690" s="654"/>
      <c r="V690" s="654"/>
      <c r="W690" s="556"/>
      <c r="X690" s="654"/>
      <c r="Y690" s="556"/>
      <c r="Z690" s="654"/>
      <c r="AA690" s="654"/>
      <c r="AB690" s="654"/>
      <c r="AC690" s="556"/>
      <c r="AD690" s="654"/>
      <c r="AE690" s="556"/>
      <c r="AF690" s="654"/>
      <c r="AG690" s="654"/>
      <c r="AH690" s="654"/>
      <c r="AI690" s="556"/>
      <c r="AJ690" s="654"/>
      <c r="AK690" s="556"/>
      <c r="AL690" s="654"/>
      <c r="AM690" s="654"/>
      <c r="AN690" s="654"/>
      <c r="AO690" s="556"/>
      <c r="AP690" s="654"/>
      <c r="AQ690" s="556"/>
      <c r="AR690" s="654"/>
    </row>
    <row r="691" spans="1:86">
      <c r="A691" s="504"/>
      <c r="B691" s="559"/>
      <c r="C691" s="553"/>
      <c r="D691" s="556"/>
      <c r="E691" s="556"/>
      <c r="F691" s="556"/>
      <c r="G691" s="556"/>
      <c r="H691" s="441"/>
      <c r="I691" s="441"/>
      <c r="J691" s="232" t="s">
        <v>17</v>
      </c>
      <c r="K691" s="320">
        <v>2431</v>
      </c>
      <c r="L691" s="321" t="s">
        <v>8</v>
      </c>
      <c r="M691" s="388"/>
      <c r="N691" s="654"/>
      <c r="O691" s="654"/>
      <c r="P691" s="654"/>
      <c r="Q691" s="556"/>
      <c r="R691" s="654"/>
      <c r="S691" s="556"/>
      <c r="T691" s="654"/>
      <c r="U691" s="654"/>
      <c r="V691" s="654"/>
      <c r="W691" s="556"/>
      <c r="X691" s="654"/>
      <c r="Y691" s="556"/>
      <c r="Z691" s="654"/>
      <c r="AA691" s="654"/>
      <c r="AB691" s="654"/>
      <c r="AC691" s="556"/>
      <c r="AD691" s="654"/>
      <c r="AE691" s="556"/>
      <c r="AF691" s="654"/>
      <c r="AG691" s="654"/>
      <c r="AH691" s="654"/>
      <c r="AI691" s="556"/>
      <c r="AJ691" s="654"/>
      <c r="AK691" s="556"/>
      <c r="AL691" s="654"/>
      <c r="AM691" s="654"/>
      <c r="AN691" s="654"/>
      <c r="AO691" s="556"/>
      <c r="AP691" s="654"/>
      <c r="AQ691" s="556"/>
      <c r="AR691" s="654"/>
    </row>
    <row r="692" spans="1:86" ht="30">
      <c r="A692" s="504"/>
      <c r="B692" s="559"/>
      <c r="C692" s="553"/>
      <c r="D692" s="556"/>
      <c r="E692" s="556"/>
      <c r="F692" s="556"/>
      <c r="G692" s="556"/>
      <c r="H692" s="441"/>
      <c r="I692" s="441"/>
      <c r="J692" s="232" t="s">
        <v>44</v>
      </c>
      <c r="K692" s="320">
        <v>35</v>
      </c>
      <c r="L692" s="322" t="s">
        <v>14</v>
      </c>
      <c r="M692" s="388"/>
      <c r="N692" s="654"/>
      <c r="O692" s="654"/>
      <c r="P692" s="654"/>
      <c r="Q692" s="556"/>
      <c r="R692" s="654"/>
      <c r="S692" s="556"/>
      <c r="T692" s="654"/>
      <c r="U692" s="654"/>
      <c r="V692" s="654"/>
      <c r="W692" s="556"/>
      <c r="X692" s="654"/>
      <c r="Y692" s="556"/>
      <c r="Z692" s="654"/>
      <c r="AA692" s="654"/>
      <c r="AB692" s="654"/>
      <c r="AC692" s="556"/>
      <c r="AD692" s="654"/>
      <c r="AE692" s="556"/>
      <c r="AF692" s="654"/>
      <c r="AG692" s="654"/>
      <c r="AH692" s="654"/>
      <c r="AI692" s="556"/>
      <c r="AJ692" s="654"/>
      <c r="AK692" s="556"/>
      <c r="AL692" s="654"/>
      <c r="AM692" s="654"/>
      <c r="AN692" s="654"/>
      <c r="AO692" s="556"/>
      <c r="AP692" s="654"/>
      <c r="AQ692" s="556"/>
      <c r="AR692" s="654"/>
    </row>
    <row r="693" spans="1:86" ht="18" customHeight="1">
      <c r="A693" s="504"/>
      <c r="B693" s="559"/>
      <c r="C693" s="553"/>
      <c r="D693" s="556"/>
      <c r="E693" s="556"/>
      <c r="F693" s="556"/>
      <c r="G693" s="556"/>
      <c r="H693" s="441"/>
      <c r="I693" s="441"/>
      <c r="J693" s="232" t="s">
        <v>18</v>
      </c>
      <c r="K693" s="320">
        <v>1874</v>
      </c>
      <c r="L693" s="322" t="s">
        <v>16</v>
      </c>
      <c r="M693" s="388"/>
      <c r="N693" s="654"/>
      <c r="O693" s="654"/>
      <c r="P693" s="654"/>
      <c r="Q693" s="556"/>
      <c r="R693" s="654"/>
      <c r="S693" s="556"/>
      <c r="T693" s="654"/>
      <c r="U693" s="654"/>
      <c r="V693" s="654"/>
      <c r="W693" s="556"/>
      <c r="X693" s="654"/>
      <c r="Y693" s="556"/>
      <c r="Z693" s="654"/>
      <c r="AA693" s="654"/>
      <c r="AB693" s="654"/>
      <c r="AC693" s="556"/>
      <c r="AD693" s="654"/>
      <c r="AE693" s="556"/>
      <c r="AF693" s="654"/>
      <c r="AG693" s="654"/>
      <c r="AH693" s="654"/>
      <c r="AI693" s="556"/>
      <c r="AJ693" s="654"/>
      <c r="AK693" s="556"/>
      <c r="AL693" s="654"/>
      <c r="AM693" s="654"/>
      <c r="AN693" s="654"/>
      <c r="AO693" s="556"/>
      <c r="AP693" s="654"/>
      <c r="AQ693" s="556"/>
      <c r="AR693" s="654"/>
    </row>
    <row r="694" spans="1:86" ht="45">
      <c r="A694" s="504"/>
      <c r="B694" s="559"/>
      <c r="C694" s="553"/>
      <c r="D694" s="556"/>
      <c r="E694" s="556"/>
      <c r="F694" s="556"/>
      <c r="G694" s="556"/>
      <c r="H694" s="441"/>
      <c r="I694" s="441"/>
      <c r="J694" s="232" t="s">
        <v>46</v>
      </c>
      <c r="K694" s="320">
        <v>560</v>
      </c>
      <c r="L694" s="322" t="s">
        <v>16</v>
      </c>
      <c r="M694" s="389"/>
      <c r="N694" s="636"/>
      <c r="O694" s="636"/>
      <c r="P694" s="636"/>
      <c r="Q694" s="557"/>
      <c r="R694" s="636"/>
      <c r="S694" s="557"/>
      <c r="T694" s="636"/>
      <c r="U694" s="636"/>
      <c r="V694" s="636"/>
      <c r="W694" s="557"/>
      <c r="X694" s="636"/>
      <c r="Y694" s="557"/>
      <c r="Z694" s="636"/>
      <c r="AA694" s="636"/>
      <c r="AB694" s="636"/>
      <c r="AC694" s="557"/>
      <c r="AD694" s="636"/>
      <c r="AE694" s="557"/>
      <c r="AF694" s="636"/>
      <c r="AG694" s="636"/>
      <c r="AH694" s="636"/>
      <c r="AI694" s="557"/>
      <c r="AJ694" s="636"/>
      <c r="AK694" s="557"/>
      <c r="AL694" s="636"/>
      <c r="AM694" s="636"/>
      <c r="AN694" s="636"/>
      <c r="AO694" s="557"/>
      <c r="AP694" s="636"/>
      <c r="AQ694" s="557"/>
      <c r="AR694" s="636"/>
    </row>
    <row r="695" spans="1:86" ht="26.25" customHeight="1">
      <c r="A695" s="581">
        <v>150</v>
      </c>
      <c r="B695" s="583" t="s">
        <v>543</v>
      </c>
      <c r="C695" s="637" t="s">
        <v>544</v>
      </c>
      <c r="D695" s="577">
        <v>1.7</v>
      </c>
      <c r="E695" s="577">
        <v>6970</v>
      </c>
      <c r="F695" s="577">
        <v>1.7</v>
      </c>
      <c r="G695" s="577">
        <v>6970</v>
      </c>
      <c r="H695" s="583"/>
      <c r="I695" s="583"/>
      <c r="J695" s="583"/>
      <c r="K695" s="577"/>
      <c r="L695" s="583"/>
      <c r="M695" s="577"/>
      <c r="N695" s="583"/>
      <c r="O695" s="583"/>
      <c r="P695" s="583"/>
      <c r="Q695" s="577"/>
      <c r="R695" s="583"/>
      <c r="S695" s="577"/>
      <c r="T695" s="583"/>
      <c r="U695" s="583"/>
      <c r="V695" s="583"/>
      <c r="W695" s="577"/>
      <c r="X695" s="583"/>
      <c r="Y695" s="577"/>
      <c r="Z695" s="583"/>
      <c r="AA695" s="583"/>
      <c r="AB695" s="583"/>
      <c r="AC695" s="577"/>
      <c r="AD695" s="583"/>
      <c r="AE695" s="577"/>
      <c r="AF695" s="583"/>
      <c r="AG695" s="583"/>
      <c r="AH695" s="583"/>
      <c r="AI695" s="577"/>
      <c r="AJ695" s="583"/>
      <c r="AK695" s="577"/>
      <c r="AL695" s="629" t="s">
        <v>1903</v>
      </c>
      <c r="AM695" s="629" t="s">
        <v>1904</v>
      </c>
      <c r="AN695" s="531" t="s">
        <v>41</v>
      </c>
      <c r="AO695" s="269">
        <v>1.7</v>
      </c>
      <c r="AP695" s="170" t="s">
        <v>5</v>
      </c>
      <c r="AQ695" s="479">
        <v>131555.639</v>
      </c>
      <c r="AR695" s="416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</row>
    <row r="696" spans="1:86" ht="26.25" customHeight="1">
      <c r="A696" s="582"/>
      <c r="B696" s="584"/>
      <c r="C696" s="638"/>
      <c r="D696" s="578"/>
      <c r="E696" s="578"/>
      <c r="F696" s="578"/>
      <c r="G696" s="578"/>
      <c r="H696" s="584"/>
      <c r="I696" s="584"/>
      <c r="J696" s="584"/>
      <c r="K696" s="578"/>
      <c r="L696" s="584"/>
      <c r="M696" s="578"/>
      <c r="N696" s="584"/>
      <c r="O696" s="584"/>
      <c r="P696" s="584"/>
      <c r="Q696" s="578"/>
      <c r="R696" s="584"/>
      <c r="S696" s="578"/>
      <c r="T696" s="584"/>
      <c r="U696" s="584"/>
      <c r="V696" s="584"/>
      <c r="W696" s="578"/>
      <c r="X696" s="584"/>
      <c r="Y696" s="578"/>
      <c r="Z696" s="584"/>
      <c r="AA696" s="584"/>
      <c r="AB696" s="584"/>
      <c r="AC696" s="578"/>
      <c r="AD696" s="584"/>
      <c r="AE696" s="578"/>
      <c r="AF696" s="584"/>
      <c r="AG696" s="584"/>
      <c r="AH696" s="584"/>
      <c r="AI696" s="578"/>
      <c r="AJ696" s="584"/>
      <c r="AK696" s="578"/>
      <c r="AL696" s="631"/>
      <c r="AM696" s="631"/>
      <c r="AN696" s="532"/>
      <c r="AO696" s="269">
        <v>6970</v>
      </c>
      <c r="AP696" s="224" t="s">
        <v>8</v>
      </c>
      <c r="AQ696" s="480"/>
      <c r="AR696" s="417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</row>
    <row r="697" spans="1:86" ht="18" customHeight="1">
      <c r="A697" s="528">
        <v>151</v>
      </c>
      <c r="B697" s="558" t="s">
        <v>545</v>
      </c>
      <c r="C697" s="552" t="s">
        <v>546</v>
      </c>
      <c r="D697" s="555">
        <v>0.8</v>
      </c>
      <c r="E697" s="555">
        <v>2400</v>
      </c>
      <c r="F697" s="555">
        <v>0.8</v>
      </c>
      <c r="G697" s="555">
        <v>2400</v>
      </c>
      <c r="H697" s="635"/>
      <c r="I697" s="635"/>
      <c r="J697" s="635"/>
      <c r="K697" s="555"/>
      <c r="L697" s="635"/>
      <c r="M697" s="555"/>
      <c r="N697" s="540"/>
      <c r="O697" s="540"/>
      <c r="P697" s="540"/>
      <c r="Q697" s="421"/>
      <c r="R697" s="540"/>
      <c r="S697" s="421"/>
      <c r="T697" s="443" t="s">
        <v>1905</v>
      </c>
      <c r="U697" s="540" t="s">
        <v>1680</v>
      </c>
      <c r="V697" s="372" t="s">
        <v>11</v>
      </c>
      <c r="W697" s="267">
        <v>0.8</v>
      </c>
      <c r="X697" s="170" t="s">
        <v>5</v>
      </c>
      <c r="Y697" s="421">
        <v>10768.904</v>
      </c>
      <c r="Z697" s="540"/>
      <c r="AA697" s="540"/>
      <c r="AB697" s="540"/>
      <c r="AC697" s="421"/>
      <c r="AD697" s="540"/>
      <c r="AE697" s="476"/>
      <c r="AF697" s="416"/>
      <c r="AG697" s="416"/>
      <c r="AH697" s="416"/>
      <c r="AI697" s="476"/>
      <c r="AJ697" s="416"/>
      <c r="AK697" s="476"/>
      <c r="AL697" s="416"/>
      <c r="AM697" s="416"/>
      <c r="AN697" s="416"/>
      <c r="AO697" s="476"/>
      <c r="AP697" s="416"/>
      <c r="AQ697" s="476"/>
      <c r="AR697" s="416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</row>
    <row r="698" spans="1:86" ht="18" customHeight="1">
      <c r="A698" s="529"/>
      <c r="B698" s="559"/>
      <c r="C698" s="553"/>
      <c r="D698" s="556"/>
      <c r="E698" s="556"/>
      <c r="F698" s="556"/>
      <c r="G698" s="556"/>
      <c r="H698" s="654"/>
      <c r="I698" s="654"/>
      <c r="J698" s="654"/>
      <c r="K698" s="556"/>
      <c r="L698" s="654"/>
      <c r="M698" s="556"/>
      <c r="N698" s="541"/>
      <c r="O698" s="541"/>
      <c r="P698" s="541"/>
      <c r="Q698" s="422"/>
      <c r="R698" s="541"/>
      <c r="S698" s="422"/>
      <c r="T698" s="444"/>
      <c r="U698" s="541"/>
      <c r="V698" s="374"/>
      <c r="W698" s="268">
        <v>2400</v>
      </c>
      <c r="X698" s="224" t="s">
        <v>8</v>
      </c>
      <c r="Y698" s="422"/>
      <c r="Z698" s="541"/>
      <c r="AA698" s="541"/>
      <c r="AB698" s="541"/>
      <c r="AC698" s="422"/>
      <c r="AD698" s="541"/>
      <c r="AE698" s="477"/>
      <c r="AF698" s="475"/>
      <c r="AG698" s="475"/>
      <c r="AH698" s="475"/>
      <c r="AI698" s="477"/>
      <c r="AJ698" s="475"/>
      <c r="AK698" s="477"/>
      <c r="AL698" s="475"/>
      <c r="AM698" s="475"/>
      <c r="AN698" s="475"/>
      <c r="AO698" s="477"/>
      <c r="AP698" s="475"/>
      <c r="AQ698" s="477"/>
      <c r="AR698" s="475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</row>
    <row r="699" spans="1:86" ht="24.75" customHeight="1">
      <c r="A699" s="530"/>
      <c r="B699" s="560"/>
      <c r="C699" s="554"/>
      <c r="D699" s="557"/>
      <c r="E699" s="557"/>
      <c r="F699" s="557"/>
      <c r="G699" s="557"/>
      <c r="H699" s="636"/>
      <c r="I699" s="636"/>
      <c r="J699" s="636"/>
      <c r="K699" s="557"/>
      <c r="L699" s="636"/>
      <c r="M699" s="557"/>
      <c r="N699" s="542"/>
      <c r="O699" s="542"/>
      <c r="P699" s="542"/>
      <c r="Q699" s="423"/>
      <c r="R699" s="542"/>
      <c r="S699" s="423"/>
      <c r="T699" s="445"/>
      <c r="U699" s="542"/>
      <c r="V699" s="113" t="s">
        <v>105</v>
      </c>
      <c r="W699" s="243">
        <f>W698</f>
        <v>2400</v>
      </c>
      <c r="X699" s="112" t="s">
        <v>8</v>
      </c>
      <c r="Y699" s="423"/>
      <c r="Z699" s="542"/>
      <c r="AA699" s="542"/>
      <c r="AB699" s="542"/>
      <c r="AC699" s="423"/>
      <c r="AD699" s="542"/>
      <c r="AE699" s="478"/>
      <c r="AF699" s="417"/>
      <c r="AG699" s="417"/>
      <c r="AH699" s="417"/>
      <c r="AI699" s="478"/>
      <c r="AJ699" s="417"/>
      <c r="AK699" s="478"/>
      <c r="AL699" s="417"/>
      <c r="AM699" s="417"/>
      <c r="AN699" s="417"/>
      <c r="AO699" s="478"/>
      <c r="AP699" s="417"/>
      <c r="AQ699" s="478"/>
      <c r="AR699" s="417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</row>
    <row r="700" spans="1:86">
      <c r="A700" s="468">
        <v>152</v>
      </c>
      <c r="B700" s="440" t="s">
        <v>547</v>
      </c>
      <c r="C700" s="498" t="s">
        <v>548</v>
      </c>
      <c r="D700" s="501">
        <v>3.1</v>
      </c>
      <c r="E700" s="501">
        <v>17880</v>
      </c>
      <c r="F700" s="501">
        <v>3.1</v>
      </c>
      <c r="G700" s="501">
        <v>17880</v>
      </c>
      <c r="H700" s="440"/>
      <c r="I700" s="440"/>
      <c r="J700" s="440"/>
      <c r="K700" s="501"/>
      <c r="L700" s="440"/>
      <c r="M700" s="501"/>
      <c r="N700" s="372"/>
      <c r="O700" s="372"/>
      <c r="P700" s="372"/>
      <c r="Q700" s="516"/>
      <c r="R700" s="372"/>
      <c r="S700" s="516"/>
      <c r="T700" s="372"/>
      <c r="U700" s="372"/>
      <c r="V700" s="372"/>
      <c r="W700" s="516"/>
      <c r="X700" s="372"/>
      <c r="Y700" s="516"/>
      <c r="Z700" s="372"/>
      <c r="AA700" s="372"/>
      <c r="AB700" s="372"/>
      <c r="AC700" s="516"/>
      <c r="AD700" s="372"/>
      <c r="AE700" s="516"/>
      <c r="AF700" s="372"/>
      <c r="AG700" s="372"/>
      <c r="AH700" s="372"/>
      <c r="AI700" s="516"/>
      <c r="AJ700" s="372"/>
      <c r="AK700" s="516"/>
      <c r="AL700" s="372" t="s">
        <v>1679</v>
      </c>
      <c r="AM700" s="372" t="s">
        <v>1906</v>
      </c>
      <c r="AN700" s="372" t="s">
        <v>42</v>
      </c>
      <c r="AO700" s="243">
        <v>0.115</v>
      </c>
      <c r="AP700" s="112" t="s">
        <v>5</v>
      </c>
      <c r="AQ700" s="421">
        <v>31603.652050000019</v>
      </c>
      <c r="AR700" s="421"/>
    </row>
    <row r="701" spans="1:86">
      <c r="A701" s="470"/>
      <c r="B701" s="442"/>
      <c r="C701" s="500"/>
      <c r="D701" s="503"/>
      <c r="E701" s="503"/>
      <c r="F701" s="503"/>
      <c r="G701" s="503"/>
      <c r="H701" s="442"/>
      <c r="I701" s="442"/>
      <c r="J701" s="442"/>
      <c r="K701" s="503"/>
      <c r="L701" s="442"/>
      <c r="M701" s="503"/>
      <c r="N701" s="374"/>
      <c r="O701" s="374"/>
      <c r="P701" s="374"/>
      <c r="Q701" s="518"/>
      <c r="R701" s="374"/>
      <c r="S701" s="518"/>
      <c r="T701" s="374"/>
      <c r="U701" s="374"/>
      <c r="V701" s="374"/>
      <c r="W701" s="518"/>
      <c r="X701" s="374"/>
      <c r="Y701" s="518"/>
      <c r="Z701" s="374"/>
      <c r="AA701" s="374"/>
      <c r="AB701" s="374"/>
      <c r="AC701" s="518"/>
      <c r="AD701" s="374"/>
      <c r="AE701" s="518"/>
      <c r="AF701" s="374"/>
      <c r="AG701" s="374"/>
      <c r="AH701" s="374"/>
      <c r="AI701" s="518"/>
      <c r="AJ701" s="374"/>
      <c r="AK701" s="518"/>
      <c r="AL701" s="374"/>
      <c r="AM701" s="374"/>
      <c r="AN701" s="374"/>
      <c r="AO701" s="243">
        <v>660</v>
      </c>
      <c r="AP701" s="112" t="s">
        <v>8</v>
      </c>
      <c r="AQ701" s="423"/>
      <c r="AR701" s="423"/>
    </row>
    <row r="702" spans="1:86" s="61" customFormat="1" ht="20.25" customHeight="1">
      <c r="A702" s="468">
        <v>153</v>
      </c>
      <c r="B702" s="440" t="s">
        <v>549</v>
      </c>
      <c r="C702" s="498" t="s">
        <v>550</v>
      </c>
      <c r="D702" s="501">
        <v>1.7</v>
      </c>
      <c r="E702" s="501">
        <v>6800</v>
      </c>
      <c r="F702" s="501">
        <v>1.7</v>
      </c>
      <c r="G702" s="501">
        <v>6800</v>
      </c>
      <c r="H702" s="440"/>
      <c r="I702" s="440"/>
      <c r="J702" s="440"/>
      <c r="K702" s="501"/>
      <c r="L702" s="440"/>
      <c r="M702" s="555"/>
      <c r="N702" s="606" t="s">
        <v>1907</v>
      </c>
      <c r="O702" s="558" t="s">
        <v>1740</v>
      </c>
      <c r="P702" s="440" t="s">
        <v>11</v>
      </c>
      <c r="Q702" s="243">
        <v>0.7</v>
      </c>
      <c r="R702" s="112" t="s">
        <v>5</v>
      </c>
      <c r="S702" s="555">
        <v>9048.6771947260313</v>
      </c>
      <c r="T702" s="558"/>
      <c r="U702" s="558"/>
      <c r="V702" s="558"/>
      <c r="W702" s="555"/>
      <c r="X702" s="558"/>
      <c r="Y702" s="555"/>
      <c r="Z702" s="558"/>
      <c r="AA702" s="558"/>
      <c r="AB702" s="558"/>
      <c r="AC702" s="555"/>
      <c r="AD702" s="558"/>
      <c r="AE702" s="555"/>
      <c r="AF702" s="558"/>
      <c r="AG702" s="558"/>
      <c r="AH702" s="558"/>
      <c r="AI702" s="555"/>
      <c r="AJ702" s="558"/>
      <c r="AK702" s="555"/>
      <c r="AL702" s="558"/>
      <c r="AM702" s="558"/>
      <c r="AN702" s="558"/>
      <c r="AO702" s="555"/>
      <c r="AP702" s="558"/>
      <c r="AQ702" s="555"/>
      <c r="AR702" s="558"/>
      <c r="AS702" s="72"/>
      <c r="AT702" s="72"/>
      <c r="AU702" s="72"/>
      <c r="AV702" s="72"/>
      <c r="AW702" s="72"/>
      <c r="AX702" s="72"/>
      <c r="AY702" s="72"/>
      <c r="AZ702" s="72"/>
      <c r="BA702" s="72"/>
      <c r="BB702" s="72"/>
      <c r="BC702" s="72"/>
      <c r="BD702" s="72"/>
      <c r="BE702" s="72"/>
      <c r="BF702" s="72"/>
      <c r="BG702" s="72"/>
      <c r="BH702" s="72"/>
      <c r="BI702" s="72"/>
      <c r="BJ702" s="72"/>
      <c r="BK702" s="72"/>
      <c r="BL702" s="72"/>
      <c r="BM702" s="72"/>
      <c r="BN702" s="72"/>
      <c r="BO702" s="72"/>
      <c r="BP702" s="72"/>
      <c r="BQ702" s="72"/>
      <c r="BR702" s="72"/>
      <c r="BS702" s="72"/>
      <c r="BT702" s="72"/>
      <c r="BU702" s="72"/>
      <c r="BV702" s="72"/>
      <c r="BW702" s="72"/>
      <c r="BX702" s="72"/>
      <c r="BY702" s="72"/>
      <c r="BZ702" s="72"/>
      <c r="CA702" s="72"/>
      <c r="CB702" s="72"/>
      <c r="CC702" s="72"/>
      <c r="CD702" s="72"/>
      <c r="CE702" s="72"/>
      <c r="CF702" s="72"/>
      <c r="CG702" s="72"/>
      <c r="CH702" s="72"/>
    </row>
    <row r="703" spans="1:86" s="61" customFormat="1" ht="20.25" customHeight="1">
      <c r="A703" s="469"/>
      <c r="B703" s="441"/>
      <c r="C703" s="499"/>
      <c r="D703" s="502"/>
      <c r="E703" s="502"/>
      <c r="F703" s="502"/>
      <c r="G703" s="502"/>
      <c r="H703" s="441"/>
      <c r="I703" s="441"/>
      <c r="J703" s="441"/>
      <c r="K703" s="502"/>
      <c r="L703" s="441"/>
      <c r="M703" s="556"/>
      <c r="N703" s="607"/>
      <c r="O703" s="559"/>
      <c r="P703" s="441"/>
      <c r="Q703" s="243">
        <v>2800</v>
      </c>
      <c r="R703" s="112" t="s">
        <v>8</v>
      </c>
      <c r="S703" s="556"/>
      <c r="T703" s="559"/>
      <c r="U703" s="559"/>
      <c r="V703" s="559"/>
      <c r="W703" s="556"/>
      <c r="X703" s="559"/>
      <c r="Y703" s="556"/>
      <c r="Z703" s="559"/>
      <c r="AA703" s="559"/>
      <c r="AB703" s="559"/>
      <c r="AC703" s="556"/>
      <c r="AD703" s="559"/>
      <c r="AE703" s="556"/>
      <c r="AF703" s="559"/>
      <c r="AG703" s="559"/>
      <c r="AH703" s="559"/>
      <c r="AI703" s="556"/>
      <c r="AJ703" s="559"/>
      <c r="AK703" s="556"/>
      <c r="AL703" s="559"/>
      <c r="AM703" s="559"/>
      <c r="AN703" s="559"/>
      <c r="AO703" s="556"/>
      <c r="AP703" s="559"/>
      <c r="AQ703" s="556"/>
      <c r="AR703" s="559"/>
      <c r="AS703" s="72"/>
      <c r="AT703" s="72"/>
      <c r="AU703" s="72"/>
      <c r="AV703" s="72"/>
      <c r="AW703" s="72"/>
      <c r="AX703" s="72"/>
      <c r="AY703" s="72"/>
      <c r="AZ703" s="72"/>
      <c r="BA703" s="72"/>
      <c r="BB703" s="72"/>
      <c r="BC703" s="72"/>
      <c r="BD703" s="72"/>
      <c r="BE703" s="72"/>
      <c r="BF703" s="72"/>
      <c r="BG703" s="72"/>
      <c r="BH703" s="72"/>
      <c r="BI703" s="72"/>
      <c r="BJ703" s="72"/>
      <c r="BK703" s="72"/>
      <c r="BL703" s="72"/>
      <c r="BM703" s="72"/>
      <c r="BN703" s="72"/>
      <c r="BO703" s="72"/>
      <c r="BP703" s="72"/>
      <c r="BQ703" s="72"/>
      <c r="BR703" s="72"/>
      <c r="BS703" s="72"/>
      <c r="BT703" s="72"/>
      <c r="BU703" s="72"/>
      <c r="BV703" s="72"/>
      <c r="BW703" s="72"/>
      <c r="BX703" s="72"/>
      <c r="BY703" s="72"/>
      <c r="BZ703" s="72"/>
      <c r="CA703" s="72"/>
      <c r="CB703" s="72"/>
      <c r="CC703" s="72"/>
      <c r="CD703" s="72"/>
      <c r="CE703" s="72"/>
      <c r="CF703" s="72"/>
      <c r="CG703" s="72"/>
      <c r="CH703" s="72"/>
    </row>
    <row r="704" spans="1:86">
      <c r="A704" s="470"/>
      <c r="B704" s="442"/>
      <c r="C704" s="500"/>
      <c r="D704" s="503"/>
      <c r="E704" s="503"/>
      <c r="F704" s="503"/>
      <c r="G704" s="503"/>
      <c r="H704" s="442"/>
      <c r="I704" s="442"/>
      <c r="J704" s="442"/>
      <c r="K704" s="503"/>
      <c r="L704" s="442"/>
      <c r="M704" s="557"/>
      <c r="N704" s="608"/>
      <c r="O704" s="560"/>
      <c r="P704" s="113" t="s">
        <v>105</v>
      </c>
      <c r="Q704" s="243">
        <f>Q703</f>
        <v>2800</v>
      </c>
      <c r="R704" s="112" t="s">
        <v>8</v>
      </c>
      <c r="S704" s="557"/>
      <c r="T704" s="560"/>
      <c r="U704" s="560"/>
      <c r="V704" s="560"/>
      <c r="W704" s="557"/>
      <c r="X704" s="560"/>
      <c r="Y704" s="557"/>
      <c r="Z704" s="560"/>
      <c r="AA704" s="560"/>
      <c r="AB704" s="560"/>
      <c r="AC704" s="557"/>
      <c r="AD704" s="560"/>
      <c r="AE704" s="557"/>
      <c r="AF704" s="560"/>
      <c r="AG704" s="560"/>
      <c r="AH704" s="560"/>
      <c r="AI704" s="557"/>
      <c r="AJ704" s="560"/>
      <c r="AK704" s="557"/>
      <c r="AL704" s="560"/>
      <c r="AM704" s="560"/>
      <c r="AN704" s="560"/>
      <c r="AO704" s="557"/>
      <c r="AP704" s="560"/>
      <c r="AQ704" s="557"/>
      <c r="AR704" s="560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</row>
    <row r="705" spans="1:86" s="306" customFormat="1" ht="27" customHeight="1">
      <c r="A705" s="512">
        <v>154</v>
      </c>
      <c r="B705" s="522" t="s">
        <v>551</v>
      </c>
      <c r="C705" s="533" t="s">
        <v>552</v>
      </c>
      <c r="D705" s="411">
        <v>0.6</v>
      </c>
      <c r="E705" s="411">
        <v>3393</v>
      </c>
      <c r="F705" s="411">
        <v>0.6</v>
      </c>
      <c r="G705" s="411">
        <v>3393</v>
      </c>
      <c r="H705" s="411"/>
      <c r="I705" s="411"/>
      <c r="J705" s="411"/>
      <c r="K705" s="411"/>
      <c r="L705" s="411"/>
      <c r="M705" s="387"/>
      <c r="N705" s="622" t="s">
        <v>1908</v>
      </c>
      <c r="O705" s="622" t="s">
        <v>1909</v>
      </c>
      <c r="P705" s="622" t="s">
        <v>11</v>
      </c>
      <c r="Q705" s="202">
        <v>0.3</v>
      </c>
      <c r="R705" s="197" t="s">
        <v>5</v>
      </c>
      <c r="S705" s="387">
        <v>7542.2579999999998</v>
      </c>
      <c r="T705" s="387"/>
      <c r="U705" s="387"/>
      <c r="V705" s="387"/>
      <c r="W705" s="387"/>
      <c r="X705" s="387"/>
      <c r="Y705" s="387"/>
      <c r="Z705" s="387"/>
      <c r="AA705" s="387"/>
      <c r="AB705" s="387"/>
      <c r="AC705" s="387"/>
      <c r="AD705" s="387"/>
      <c r="AE705" s="387"/>
      <c r="AF705" s="387"/>
      <c r="AG705" s="387"/>
      <c r="AH705" s="387"/>
      <c r="AI705" s="387"/>
      <c r="AJ705" s="387"/>
      <c r="AK705" s="387"/>
      <c r="AL705" s="387"/>
      <c r="AM705" s="387"/>
      <c r="AN705" s="387"/>
      <c r="AO705" s="387"/>
      <c r="AP705" s="387"/>
      <c r="AQ705" s="387"/>
      <c r="AR705" s="387"/>
      <c r="AS705" s="305"/>
      <c r="AT705" s="305"/>
      <c r="AU705" s="305"/>
      <c r="AV705" s="305"/>
      <c r="AW705" s="305"/>
      <c r="AX705" s="305"/>
      <c r="AY705" s="305"/>
      <c r="AZ705" s="305"/>
      <c r="BA705" s="305"/>
      <c r="BB705" s="305"/>
      <c r="BC705" s="305"/>
      <c r="BD705" s="305"/>
      <c r="BE705" s="305"/>
      <c r="BF705" s="305"/>
      <c r="BG705" s="305"/>
      <c r="BH705" s="305"/>
      <c r="BI705" s="305"/>
      <c r="BJ705" s="305"/>
      <c r="BK705" s="305"/>
      <c r="BL705" s="305"/>
      <c r="BM705" s="305"/>
      <c r="BN705" s="305"/>
      <c r="BO705" s="305"/>
      <c r="BP705" s="305"/>
      <c r="BQ705" s="305"/>
      <c r="BR705" s="305"/>
      <c r="BS705" s="305"/>
      <c r="BT705" s="305"/>
      <c r="BU705" s="305"/>
      <c r="BV705" s="305"/>
      <c r="BW705" s="305"/>
      <c r="BX705" s="305"/>
      <c r="BY705" s="305"/>
      <c r="BZ705" s="305"/>
      <c r="CA705" s="305"/>
      <c r="CB705" s="305"/>
      <c r="CC705" s="305"/>
      <c r="CD705" s="305"/>
      <c r="CE705" s="305"/>
      <c r="CF705" s="305"/>
      <c r="CG705" s="305"/>
      <c r="CH705" s="305"/>
    </row>
    <row r="706" spans="1:86" s="306" customFormat="1" ht="27" customHeight="1">
      <c r="A706" s="513"/>
      <c r="B706" s="523"/>
      <c r="C706" s="534"/>
      <c r="D706" s="412"/>
      <c r="E706" s="412"/>
      <c r="F706" s="412"/>
      <c r="G706" s="412"/>
      <c r="H706" s="412"/>
      <c r="I706" s="412"/>
      <c r="J706" s="412"/>
      <c r="K706" s="412"/>
      <c r="L706" s="412"/>
      <c r="M706" s="388"/>
      <c r="N706" s="655"/>
      <c r="O706" s="655"/>
      <c r="P706" s="623"/>
      <c r="Q706" s="202">
        <v>1650</v>
      </c>
      <c r="R706" s="197" t="s">
        <v>8</v>
      </c>
      <c r="S706" s="388"/>
      <c r="T706" s="388"/>
      <c r="U706" s="388"/>
      <c r="V706" s="388"/>
      <c r="W706" s="388"/>
      <c r="X706" s="388"/>
      <c r="Y706" s="388"/>
      <c r="Z706" s="388"/>
      <c r="AA706" s="388"/>
      <c r="AB706" s="388"/>
      <c r="AC706" s="388"/>
      <c r="AD706" s="388"/>
      <c r="AE706" s="388"/>
      <c r="AF706" s="388"/>
      <c r="AG706" s="388"/>
      <c r="AH706" s="388"/>
      <c r="AI706" s="388"/>
      <c r="AJ706" s="388"/>
      <c r="AK706" s="388"/>
      <c r="AL706" s="388"/>
      <c r="AM706" s="388"/>
      <c r="AN706" s="388"/>
      <c r="AO706" s="388"/>
      <c r="AP706" s="388"/>
      <c r="AQ706" s="388"/>
      <c r="AR706" s="388"/>
      <c r="AS706" s="305"/>
      <c r="AT706" s="305"/>
      <c r="AU706" s="305"/>
      <c r="AV706" s="305"/>
      <c r="AW706" s="305"/>
      <c r="AX706" s="305"/>
      <c r="AY706" s="305"/>
      <c r="AZ706" s="305"/>
      <c r="BA706" s="305"/>
      <c r="BB706" s="305"/>
      <c r="BC706" s="305"/>
      <c r="BD706" s="305"/>
      <c r="BE706" s="305"/>
      <c r="BF706" s="305"/>
      <c r="BG706" s="305"/>
      <c r="BH706" s="305"/>
      <c r="BI706" s="305"/>
      <c r="BJ706" s="305"/>
      <c r="BK706" s="305"/>
      <c r="BL706" s="305"/>
      <c r="BM706" s="305"/>
      <c r="BN706" s="305"/>
      <c r="BO706" s="305"/>
      <c r="BP706" s="305"/>
      <c r="BQ706" s="305"/>
      <c r="BR706" s="305"/>
      <c r="BS706" s="305"/>
      <c r="BT706" s="305"/>
      <c r="BU706" s="305"/>
      <c r="BV706" s="305"/>
      <c r="BW706" s="305"/>
      <c r="BX706" s="305"/>
      <c r="BY706" s="305"/>
      <c r="BZ706" s="305"/>
      <c r="CA706" s="305"/>
      <c r="CB706" s="305"/>
      <c r="CC706" s="305"/>
      <c r="CD706" s="305"/>
      <c r="CE706" s="305"/>
      <c r="CF706" s="305"/>
      <c r="CG706" s="305"/>
      <c r="CH706" s="305"/>
    </row>
    <row r="707" spans="1:86" s="306" customFormat="1" ht="18.75" customHeight="1">
      <c r="A707" s="513"/>
      <c r="B707" s="523"/>
      <c r="C707" s="534"/>
      <c r="D707" s="412"/>
      <c r="E707" s="412"/>
      <c r="F707" s="412"/>
      <c r="G707" s="412"/>
      <c r="H707" s="412"/>
      <c r="I707" s="412"/>
      <c r="J707" s="412"/>
      <c r="K707" s="412"/>
      <c r="L707" s="412"/>
      <c r="M707" s="388"/>
      <c r="N707" s="623"/>
      <c r="O707" s="623"/>
      <c r="P707" s="215" t="s">
        <v>105</v>
      </c>
      <c r="Q707" s="202">
        <f>Q706</f>
        <v>1650</v>
      </c>
      <c r="R707" s="192" t="s">
        <v>8</v>
      </c>
      <c r="S707" s="388"/>
      <c r="T707" s="388"/>
      <c r="U707" s="388"/>
      <c r="V707" s="388"/>
      <c r="W707" s="388"/>
      <c r="X707" s="388"/>
      <c r="Y707" s="388"/>
      <c r="Z707" s="388"/>
      <c r="AA707" s="388"/>
      <c r="AB707" s="388"/>
      <c r="AC707" s="388"/>
      <c r="AD707" s="388"/>
      <c r="AE707" s="388"/>
      <c r="AF707" s="388"/>
      <c r="AG707" s="388"/>
      <c r="AH707" s="388"/>
      <c r="AI707" s="388"/>
      <c r="AJ707" s="388"/>
      <c r="AK707" s="388"/>
      <c r="AL707" s="388"/>
      <c r="AM707" s="388"/>
      <c r="AN707" s="388"/>
      <c r="AO707" s="388"/>
      <c r="AP707" s="388"/>
      <c r="AQ707" s="388"/>
      <c r="AR707" s="388"/>
      <c r="AS707" s="305"/>
      <c r="AT707" s="305"/>
      <c r="AU707" s="305"/>
      <c r="AV707" s="305"/>
      <c r="AW707" s="305"/>
      <c r="AX707" s="305"/>
      <c r="AY707" s="305"/>
      <c r="AZ707" s="305"/>
      <c r="BA707" s="305"/>
      <c r="BB707" s="305"/>
      <c r="BC707" s="305"/>
      <c r="BD707" s="305"/>
      <c r="BE707" s="305"/>
      <c r="BF707" s="305"/>
      <c r="BG707" s="305"/>
      <c r="BH707" s="305"/>
      <c r="BI707" s="305"/>
      <c r="BJ707" s="305"/>
      <c r="BK707" s="305"/>
      <c r="BL707" s="305"/>
      <c r="BM707" s="305"/>
      <c r="BN707" s="305"/>
      <c r="BO707" s="305"/>
      <c r="BP707" s="305"/>
      <c r="BQ707" s="305"/>
      <c r="BR707" s="305"/>
      <c r="BS707" s="305"/>
      <c r="BT707" s="305"/>
      <c r="BU707" s="305"/>
      <c r="BV707" s="305"/>
      <c r="BW707" s="305"/>
      <c r="BX707" s="305"/>
      <c r="BY707" s="305"/>
      <c r="BZ707" s="305"/>
      <c r="CA707" s="305"/>
      <c r="CB707" s="305"/>
      <c r="CC707" s="305"/>
      <c r="CD707" s="305"/>
      <c r="CE707" s="305"/>
      <c r="CF707" s="305"/>
      <c r="CG707" s="305"/>
      <c r="CH707" s="305"/>
    </row>
    <row r="708" spans="1:86" ht="27.75" customHeight="1">
      <c r="A708" s="528">
        <v>155</v>
      </c>
      <c r="B708" s="635" t="s">
        <v>553</v>
      </c>
      <c r="C708" s="498" t="s">
        <v>554</v>
      </c>
      <c r="D708" s="555">
        <v>0.3</v>
      </c>
      <c r="E708" s="555">
        <v>750</v>
      </c>
      <c r="F708" s="555">
        <v>0.3</v>
      </c>
      <c r="G708" s="555">
        <v>750</v>
      </c>
      <c r="H708" s="635"/>
      <c r="I708" s="635"/>
      <c r="J708" s="635"/>
      <c r="K708" s="555"/>
      <c r="L708" s="635"/>
      <c r="M708" s="555"/>
      <c r="N708" s="540"/>
      <c r="O708" s="540"/>
      <c r="P708" s="540"/>
      <c r="Q708" s="421"/>
      <c r="R708" s="540"/>
      <c r="S708" s="421"/>
      <c r="T708" s="372" t="s">
        <v>1910</v>
      </c>
      <c r="U708" s="540" t="s">
        <v>1733</v>
      </c>
      <c r="V708" s="372" t="s">
        <v>11</v>
      </c>
      <c r="W708" s="243">
        <v>0.1</v>
      </c>
      <c r="X708" s="112" t="s">
        <v>5</v>
      </c>
      <c r="Y708" s="421">
        <v>1346.1130000000001</v>
      </c>
      <c r="Z708" s="418"/>
      <c r="AA708" s="418"/>
      <c r="AB708" s="418"/>
      <c r="AC708" s="421"/>
      <c r="AD708" s="418"/>
      <c r="AE708" s="421"/>
      <c r="AF708" s="418"/>
      <c r="AG708" s="418"/>
      <c r="AH708" s="418"/>
      <c r="AI708" s="421"/>
      <c r="AJ708" s="418"/>
      <c r="AK708" s="421"/>
      <c r="AL708" s="418"/>
      <c r="AM708" s="418"/>
      <c r="AN708" s="418"/>
      <c r="AO708" s="421"/>
      <c r="AP708" s="418"/>
      <c r="AQ708" s="421"/>
      <c r="AR708" s="418"/>
    </row>
    <row r="709" spans="1:86" ht="27.75" customHeight="1">
      <c r="A709" s="529"/>
      <c r="B709" s="654"/>
      <c r="C709" s="499"/>
      <c r="D709" s="556"/>
      <c r="E709" s="556"/>
      <c r="F709" s="556"/>
      <c r="G709" s="556"/>
      <c r="H709" s="654"/>
      <c r="I709" s="654"/>
      <c r="J709" s="654"/>
      <c r="K709" s="556"/>
      <c r="L709" s="654"/>
      <c r="M709" s="556"/>
      <c r="N709" s="541"/>
      <c r="O709" s="541"/>
      <c r="P709" s="541"/>
      <c r="Q709" s="422"/>
      <c r="R709" s="541"/>
      <c r="S709" s="422"/>
      <c r="T709" s="373"/>
      <c r="U709" s="541"/>
      <c r="V709" s="374"/>
      <c r="W709" s="243">
        <v>300</v>
      </c>
      <c r="X709" s="112" t="s">
        <v>8</v>
      </c>
      <c r="Y709" s="422"/>
      <c r="Z709" s="419"/>
      <c r="AA709" s="419"/>
      <c r="AB709" s="419"/>
      <c r="AC709" s="422"/>
      <c r="AD709" s="419"/>
      <c r="AE709" s="422"/>
      <c r="AF709" s="419"/>
      <c r="AG709" s="419"/>
      <c r="AH709" s="419"/>
      <c r="AI709" s="422"/>
      <c r="AJ709" s="419"/>
      <c r="AK709" s="422"/>
      <c r="AL709" s="419"/>
      <c r="AM709" s="419"/>
      <c r="AN709" s="419"/>
      <c r="AO709" s="422"/>
      <c r="AP709" s="419"/>
      <c r="AQ709" s="422"/>
      <c r="AR709" s="419"/>
    </row>
    <row r="710" spans="1:86">
      <c r="A710" s="530"/>
      <c r="B710" s="636"/>
      <c r="C710" s="500"/>
      <c r="D710" s="557"/>
      <c r="E710" s="557"/>
      <c r="F710" s="557"/>
      <c r="G710" s="557"/>
      <c r="H710" s="636"/>
      <c r="I710" s="636"/>
      <c r="J710" s="636"/>
      <c r="K710" s="557"/>
      <c r="L710" s="636"/>
      <c r="M710" s="557"/>
      <c r="N710" s="542"/>
      <c r="O710" s="542"/>
      <c r="P710" s="542"/>
      <c r="Q710" s="423"/>
      <c r="R710" s="542"/>
      <c r="S710" s="423"/>
      <c r="T710" s="374"/>
      <c r="U710" s="542"/>
      <c r="V710" s="113" t="s">
        <v>105</v>
      </c>
      <c r="W710" s="243">
        <f>W709</f>
        <v>300</v>
      </c>
      <c r="X710" s="112" t="s">
        <v>8</v>
      </c>
      <c r="Y710" s="423"/>
      <c r="Z710" s="420"/>
      <c r="AA710" s="420"/>
      <c r="AB710" s="420"/>
      <c r="AC710" s="423"/>
      <c r="AD710" s="420"/>
      <c r="AE710" s="423"/>
      <c r="AF710" s="420"/>
      <c r="AG710" s="420"/>
      <c r="AH710" s="420"/>
      <c r="AI710" s="423"/>
      <c r="AJ710" s="420"/>
      <c r="AK710" s="423"/>
      <c r="AL710" s="420"/>
      <c r="AM710" s="420"/>
      <c r="AN710" s="420"/>
      <c r="AO710" s="423"/>
      <c r="AP710" s="420"/>
      <c r="AQ710" s="423"/>
      <c r="AR710" s="420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</row>
    <row r="711" spans="1:86" s="61" customFormat="1" ht="27" customHeight="1">
      <c r="A711" s="468">
        <v>156</v>
      </c>
      <c r="B711" s="440" t="s">
        <v>555</v>
      </c>
      <c r="C711" s="498" t="s">
        <v>556</v>
      </c>
      <c r="D711" s="501">
        <v>0.3</v>
      </c>
      <c r="E711" s="501">
        <v>1200</v>
      </c>
      <c r="F711" s="501">
        <v>0.3</v>
      </c>
      <c r="G711" s="501">
        <v>1200</v>
      </c>
      <c r="H711" s="440" t="s">
        <v>1911</v>
      </c>
      <c r="I711" s="440" t="s">
        <v>1698</v>
      </c>
      <c r="J711" s="440" t="s">
        <v>11</v>
      </c>
      <c r="K711" s="320">
        <v>0.3</v>
      </c>
      <c r="L711" s="321" t="s">
        <v>5</v>
      </c>
      <c r="M711" s="555">
        <v>1511.4469999999999</v>
      </c>
      <c r="N711" s="558"/>
      <c r="O711" s="558"/>
      <c r="P711" s="558"/>
      <c r="Q711" s="555"/>
      <c r="R711" s="558"/>
      <c r="S711" s="555"/>
      <c r="T711" s="558"/>
      <c r="U711" s="558"/>
      <c r="V711" s="558"/>
      <c r="W711" s="555"/>
      <c r="X711" s="558"/>
      <c r="Y711" s="555"/>
      <c r="Z711" s="558"/>
      <c r="AA711" s="558"/>
      <c r="AB711" s="558"/>
      <c r="AC711" s="555"/>
      <c r="AD711" s="558"/>
      <c r="AE711" s="555"/>
      <c r="AF711" s="558"/>
      <c r="AG711" s="558"/>
      <c r="AH711" s="558"/>
      <c r="AI711" s="555"/>
      <c r="AJ711" s="558"/>
      <c r="AK711" s="555"/>
      <c r="AL711" s="558"/>
      <c r="AM711" s="558"/>
      <c r="AN711" s="558"/>
      <c r="AO711" s="555"/>
      <c r="AP711" s="558"/>
      <c r="AQ711" s="555"/>
      <c r="AR711" s="558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  <c r="BD711" s="72"/>
      <c r="BE711" s="72"/>
      <c r="BF711" s="72"/>
      <c r="BG711" s="72"/>
      <c r="BH711" s="72"/>
      <c r="BI711" s="72"/>
      <c r="BJ711" s="72"/>
      <c r="BK711" s="72"/>
      <c r="BL711" s="72"/>
      <c r="BM711" s="72"/>
      <c r="BN711" s="72"/>
      <c r="BO711" s="72"/>
      <c r="BP711" s="72"/>
      <c r="BQ711" s="72"/>
      <c r="BR711" s="72"/>
      <c r="BS711" s="72"/>
      <c r="BT711" s="72"/>
      <c r="BU711" s="72"/>
      <c r="BV711" s="72"/>
      <c r="BW711" s="72"/>
      <c r="BX711" s="72"/>
      <c r="BY711" s="72"/>
      <c r="BZ711" s="72"/>
      <c r="CA711" s="72"/>
      <c r="CB711" s="72"/>
      <c r="CC711" s="72"/>
      <c r="CD711" s="72"/>
      <c r="CE711" s="72"/>
      <c r="CF711" s="72"/>
      <c r="CG711" s="72"/>
      <c r="CH711" s="72"/>
    </row>
    <row r="712" spans="1:86" s="61" customFormat="1" ht="27" customHeight="1">
      <c r="A712" s="469"/>
      <c r="B712" s="441"/>
      <c r="C712" s="499"/>
      <c r="D712" s="502"/>
      <c r="E712" s="502"/>
      <c r="F712" s="502"/>
      <c r="G712" s="502"/>
      <c r="H712" s="441"/>
      <c r="I712" s="441"/>
      <c r="J712" s="441"/>
      <c r="K712" s="320">
        <v>1200</v>
      </c>
      <c r="L712" s="321" t="s">
        <v>8</v>
      </c>
      <c r="M712" s="556"/>
      <c r="N712" s="559"/>
      <c r="O712" s="559"/>
      <c r="P712" s="559"/>
      <c r="Q712" s="556"/>
      <c r="R712" s="559"/>
      <c r="S712" s="556"/>
      <c r="T712" s="559"/>
      <c r="U712" s="559"/>
      <c r="V712" s="559"/>
      <c r="W712" s="556"/>
      <c r="X712" s="559"/>
      <c r="Y712" s="556"/>
      <c r="Z712" s="559"/>
      <c r="AA712" s="559"/>
      <c r="AB712" s="559"/>
      <c r="AC712" s="556"/>
      <c r="AD712" s="559"/>
      <c r="AE712" s="556"/>
      <c r="AF712" s="559"/>
      <c r="AG712" s="559"/>
      <c r="AH712" s="559"/>
      <c r="AI712" s="556"/>
      <c r="AJ712" s="559"/>
      <c r="AK712" s="556"/>
      <c r="AL712" s="559"/>
      <c r="AM712" s="559"/>
      <c r="AN712" s="559"/>
      <c r="AO712" s="556"/>
      <c r="AP712" s="559"/>
      <c r="AQ712" s="556"/>
      <c r="AR712" s="559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  <c r="BD712" s="72"/>
      <c r="BE712" s="72"/>
      <c r="BF712" s="72"/>
      <c r="BG712" s="72"/>
      <c r="BH712" s="72"/>
      <c r="BI712" s="72"/>
      <c r="BJ712" s="72"/>
      <c r="BK712" s="72"/>
      <c r="BL712" s="72"/>
      <c r="BM712" s="72"/>
      <c r="BN712" s="72"/>
      <c r="BO712" s="72"/>
      <c r="BP712" s="72"/>
      <c r="BQ712" s="72"/>
      <c r="BR712" s="72"/>
      <c r="BS712" s="72"/>
      <c r="BT712" s="72"/>
      <c r="BU712" s="72"/>
      <c r="BV712" s="72"/>
      <c r="BW712" s="72"/>
      <c r="BX712" s="72"/>
      <c r="BY712" s="72"/>
      <c r="BZ712" s="72"/>
      <c r="CA712" s="72"/>
      <c r="CB712" s="72"/>
      <c r="CC712" s="72"/>
      <c r="CD712" s="72"/>
      <c r="CE712" s="72"/>
      <c r="CF712" s="72"/>
      <c r="CG712" s="72"/>
      <c r="CH712" s="72"/>
    </row>
    <row r="713" spans="1:86">
      <c r="A713" s="470"/>
      <c r="B713" s="442"/>
      <c r="C713" s="500"/>
      <c r="D713" s="503"/>
      <c r="E713" s="503"/>
      <c r="F713" s="503"/>
      <c r="G713" s="503"/>
      <c r="H713" s="442"/>
      <c r="I713" s="442"/>
      <c r="J713" s="232" t="s">
        <v>105</v>
      </c>
      <c r="K713" s="320">
        <f>K712</f>
        <v>1200</v>
      </c>
      <c r="L713" s="321" t="s">
        <v>8</v>
      </c>
      <c r="M713" s="557"/>
      <c r="N713" s="560"/>
      <c r="O713" s="560"/>
      <c r="P713" s="560"/>
      <c r="Q713" s="557"/>
      <c r="R713" s="560"/>
      <c r="S713" s="557"/>
      <c r="T713" s="560"/>
      <c r="U713" s="560"/>
      <c r="V713" s="560"/>
      <c r="W713" s="557"/>
      <c r="X713" s="560"/>
      <c r="Y713" s="557"/>
      <c r="Z713" s="560"/>
      <c r="AA713" s="560"/>
      <c r="AB713" s="560"/>
      <c r="AC713" s="557"/>
      <c r="AD713" s="560"/>
      <c r="AE713" s="557"/>
      <c r="AF713" s="560"/>
      <c r="AG713" s="560"/>
      <c r="AH713" s="560"/>
      <c r="AI713" s="557"/>
      <c r="AJ713" s="560"/>
      <c r="AK713" s="557"/>
      <c r="AL713" s="560"/>
      <c r="AM713" s="560"/>
      <c r="AN713" s="560"/>
      <c r="AO713" s="557"/>
      <c r="AP713" s="560"/>
      <c r="AQ713" s="557"/>
      <c r="AR713" s="560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</row>
    <row r="714" spans="1:86" ht="27.75" customHeight="1">
      <c r="A714" s="528">
        <v>157</v>
      </c>
      <c r="B714" s="635" t="s">
        <v>558</v>
      </c>
      <c r="C714" s="498" t="s">
        <v>559</v>
      </c>
      <c r="D714" s="555">
        <v>1.2</v>
      </c>
      <c r="E714" s="555">
        <v>4080</v>
      </c>
      <c r="F714" s="555">
        <v>1.2</v>
      </c>
      <c r="G714" s="555">
        <v>4080</v>
      </c>
      <c r="H714" s="635"/>
      <c r="I714" s="635"/>
      <c r="J714" s="635"/>
      <c r="K714" s="555"/>
      <c r="L714" s="635"/>
      <c r="M714" s="555"/>
      <c r="N714" s="540"/>
      <c r="O714" s="540"/>
      <c r="P714" s="540"/>
      <c r="Q714" s="421"/>
      <c r="R714" s="540"/>
      <c r="S714" s="421"/>
      <c r="T714" s="372" t="s">
        <v>1912</v>
      </c>
      <c r="U714" s="540" t="s">
        <v>1682</v>
      </c>
      <c r="V714" s="372" t="s">
        <v>11</v>
      </c>
      <c r="W714" s="243">
        <v>0.4</v>
      </c>
      <c r="X714" s="112" t="s">
        <v>5</v>
      </c>
      <c r="Y714" s="421">
        <v>5384.4519999999984</v>
      </c>
      <c r="Z714" s="418"/>
      <c r="AA714" s="418"/>
      <c r="AB714" s="418"/>
      <c r="AC714" s="421"/>
      <c r="AD714" s="418"/>
      <c r="AE714" s="421"/>
      <c r="AF714" s="418"/>
      <c r="AG714" s="418"/>
      <c r="AH714" s="418"/>
      <c r="AI714" s="421"/>
      <c r="AJ714" s="418"/>
      <c r="AK714" s="421"/>
      <c r="AL714" s="418"/>
      <c r="AM714" s="418"/>
      <c r="AN714" s="418"/>
      <c r="AO714" s="421"/>
      <c r="AP714" s="418"/>
      <c r="AQ714" s="421"/>
      <c r="AR714" s="418"/>
    </row>
    <row r="715" spans="1:86" ht="27.75" customHeight="1">
      <c r="A715" s="529"/>
      <c r="B715" s="654"/>
      <c r="C715" s="499"/>
      <c r="D715" s="556"/>
      <c r="E715" s="556"/>
      <c r="F715" s="556"/>
      <c r="G715" s="556"/>
      <c r="H715" s="654"/>
      <c r="I715" s="654"/>
      <c r="J715" s="654"/>
      <c r="K715" s="556"/>
      <c r="L715" s="654"/>
      <c r="M715" s="556"/>
      <c r="N715" s="541"/>
      <c r="O715" s="541"/>
      <c r="P715" s="541"/>
      <c r="Q715" s="422"/>
      <c r="R715" s="541"/>
      <c r="S715" s="422"/>
      <c r="T715" s="373"/>
      <c r="U715" s="541"/>
      <c r="V715" s="374"/>
      <c r="W715" s="243">
        <v>1360</v>
      </c>
      <c r="X715" s="112" t="s">
        <v>8</v>
      </c>
      <c r="Y715" s="422"/>
      <c r="Z715" s="419"/>
      <c r="AA715" s="419"/>
      <c r="AB715" s="419"/>
      <c r="AC715" s="422"/>
      <c r="AD715" s="419"/>
      <c r="AE715" s="422"/>
      <c r="AF715" s="419"/>
      <c r="AG715" s="419"/>
      <c r="AH715" s="419"/>
      <c r="AI715" s="422"/>
      <c r="AJ715" s="419"/>
      <c r="AK715" s="422"/>
      <c r="AL715" s="419"/>
      <c r="AM715" s="419"/>
      <c r="AN715" s="419"/>
      <c r="AO715" s="422"/>
      <c r="AP715" s="419"/>
      <c r="AQ715" s="422"/>
      <c r="AR715" s="419"/>
    </row>
    <row r="716" spans="1:86">
      <c r="A716" s="530"/>
      <c r="B716" s="636"/>
      <c r="C716" s="500"/>
      <c r="D716" s="557"/>
      <c r="E716" s="557"/>
      <c r="F716" s="557"/>
      <c r="G716" s="557"/>
      <c r="H716" s="636"/>
      <c r="I716" s="636"/>
      <c r="J716" s="636"/>
      <c r="K716" s="557"/>
      <c r="L716" s="636"/>
      <c r="M716" s="557"/>
      <c r="N716" s="542"/>
      <c r="O716" s="542"/>
      <c r="P716" s="542"/>
      <c r="Q716" s="423"/>
      <c r="R716" s="542"/>
      <c r="S716" s="423"/>
      <c r="T716" s="374"/>
      <c r="U716" s="542"/>
      <c r="V716" s="113" t="s">
        <v>105</v>
      </c>
      <c r="W716" s="243">
        <f>W715</f>
        <v>1360</v>
      </c>
      <c r="X716" s="112" t="s">
        <v>8</v>
      </c>
      <c r="Y716" s="423"/>
      <c r="Z716" s="420"/>
      <c r="AA716" s="420"/>
      <c r="AB716" s="420"/>
      <c r="AC716" s="423"/>
      <c r="AD716" s="420"/>
      <c r="AE716" s="423"/>
      <c r="AF716" s="420"/>
      <c r="AG716" s="420"/>
      <c r="AH716" s="420"/>
      <c r="AI716" s="423"/>
      <c r="AJ716" s="420"/>
      <c r="AK716" s="423"/>
      <c r="AL716" s="420"/>
      <c r="AM716" s="420"/>
      <c r="AN716" s="420"/>
      <c r="AO716" s="423"/>
      <c r="AP716" s="420"/>
      <c r="AQ716" s="423"/>
      <c r="AR716" s="420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</row>
    <row r="717" spans="1:86" s="61" customFormat="1" ht="27" customHeight="1">
      <c r="A717" s="468">
        <v>158</v>
      </c>
      <c r="B717" s="440" t="s">
        <v>562</v>
      </c>
      <c r="C717" s="498" t="s">
        <v>563</v>
      </c>
      <c r="D717" s="501">
        <v>1.2</v>
      </c>
      <c r="E717" s="501">
        <v>4964</v>
      </c>
      <c r="F717" s="501">
        <v>1.2</v>
      </c>
      <c r="G717" s="501">
        <v>4964</v>
      </c>
      <c r="H717" s="440" t="s">
        <v>1913</v>
      </c>
      <c r="I717" s="440" t="s">
        <v>1914</v>
      </c>
      <c r="J717" s="440" t="s">
        <v>11</v>
      </c>
      <c r="K717" s="320">
        <v>1.2410000000000001</v>
      </c>
      <c r="L717" s="321" t="s">
        <v>5</v>
      </c>
      <c r="M717" s="555">
        <v>6585.8909999999996</v>
      </c>
      <c r="N717" s="558"/>
      <c r="O717" s="558"/>
      <c r="P717" s="558"/>
      <c r="Q717" s="555"/>
      <c r="R717" s="558"/>
      <c r="S717" s="555"/>
      <c r="T717" s="558"/>
      <c r="U717" s="558"/>
      <c r="V717" s="558"/>
      <c r="W717" s="555"/>
      <c r="X717" s="558"/>
      <c r="Y717" s="555"/>
      <c r="Z717" s="558"/>
      <c r="AA717" s="558"/>
      <c r="AB717" s="558"/>
      <c r="AC717" s="555"/>
      <c r="AD717" s="558"/>
      <c r="AE717" s="555"/>
      <c r="AF717" s="558"/>
      <c r="AG717" s="558"/>
      <c r="AH717" s="558"/>
      <c r="AI717" s="555"/>
      <c r="AJ717" s="558"/>
      <c r="AK717" s="555"/>
      <c r="AL717" s="558"/>
      <c r="AM717" s="558"/>
      <c r="AN717" s="558"/>
      <c r="AO717" s="555"/>
      <c r="AP717" s="558"/>
      <c r="AQ717" s="555"/>
      <c r="AR717" s="558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</row>
    <row r="718" spans="1:86" s="61" customFormat="1" ht="27" customHeight="1">
      <c r="A718" s="469"/>
      <c r="B718" s="441"/>
      <c r="C718" s="499"/>
      <c r="D718" s="502"/>
      <c r="E718" s="502"/>
      <c r="F718" s="502"/>
      <c r="G718" s="502"/>
      <c r="H718" s="441"/>
      <c r="I718" s="441"/>
      <c r="J718" s="441"/>
      <c r="K718" s="320">
        <v>4964</v>
      </c>
      <c r="L718" s="321" t="s">
        <v>8</v>
      </c>
      <c r="M718" s="556"/>
      <c r="N718" s="559"/>
      <c r="O718" s="559"/>
      <c r="P718" s="559"/>
      <c r="Q718" s="556"/>
      <c r="R718" s="559"/>
      <c r="S718" s="556"/>
      <c r="T718" s="559"/>
      <c r="U718" s="559"/>
      <c r="V718" s="559"/>
      <c r="W718" s="556"/>
      <c r="X718" s="559"/>
      <c r="Y718" s="556"/>
      <c r="Z718" s="559"/>
      <c r="AA718" s="559"/>
      <c r="AB718" s="559"/>
      <c r="AC718" s="556"/>
      <c r="AD718" s="559"/>
      <c r="AE718" s="556"/>
      <c r="AF718" s="559"/>
      <c r="AG718" s="559"/>
      <c r="AH718" s="559"/>
      <c r="AI718" s="556"/>
      <c r="AJ718" s="559"/>
      <c r="AK718" s="556"/>
      <c r="AL718" s="559"/>
      <c r="AM718" s="559"/>
      <c r="AN718" s="559"/>
      <c r="AO718" s="556"/>
      <c r="AP718" s="559"/>
      <c r="AQ718" s="556"/>
      <c r="AR718" s="559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</row>
    <row r="719" spans="1:86">
      <c r="A719" s="470"/>
      <c r="B719" s="442"/>
      <c r="C719" s="500"/>
      <c r="D719" s="503"/>
      <c r="E719" s="503"/>
      <c r="F719" s="503"/>
      <c r="G719" s="503"/>
      <c r="H719" s="442"/>
      <c r="I719" s="442"/>
      <c r="J719" s="232" t="s">
        <v>105</v>
      </c>
      <c r="K719" s="320">
        <f>K718</f>
        <v>4964</v>
      </c>
      <c r="L719" s="321" t="s">
        <v>8</v>
      </c>
      <c r="M719" s="557"/>
      <c r="N719" s="560"/>
      <c r="O719" s="560"/>
      <c r="P719" s="560"/>
      <c r="Q719" s="557"/>
      <c r="R719" s="560"/>
      <c r="S719" s="557"/>
      <c r="T719" s="560"/>
      <c r="U719" s="560"/>
      <c r="V719" s="560"/>
      <c r="W719" s="557"/>
      <c r="X719" s="560"/>
      <c r="Y719" s="557"/>
      <c r="Z719" s="560"/>
      <c r="AA719" s="560"/>
      <c r="AB719" s="560"/>
      <c r="AC719" s="557"/>
      <c r="AD719" s="560"/>
      <c r="AE719" s="557"/>
      <c r="AF719" s="560"/>
      <c r="AG719" s="560"/>
      <c r="AH719" s="560"/>
      <c r="AI719" s="557"/>
      <c r="AJ719" s="560"/>
      <c r="AK719" s="557"/>
      <c r="AL719" s="560"/>
      <c r="AM719" s="560"/>
      <c r="AN719" s="560"/>
      <c r="AO719" s="557"/>
      <c r="AP719" s="560"/>
      <c r="AQ719" s="557"/>
      <c r="AR719" s="560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</row>
    <row r="720" spans="1:86" s="61" customFormat="1" ht="33" customHeight="1">
      <c r="A720" s="468">
        <v>159</v>
      </c>
      <c r="B720" s="440" t="s">
        <v>564</v>
      </c>
      <c r="C720" s="498" t="s">
        <v>565</v>
      </c>
      <c r="D720" s="501">
        <v>1.1000000000000001</v>
      </c>
      <c r="E720" s="501">
        <v>3762</v>
      </c>
      <c r="F720" s="501">
        <v>1.1000000000000001</v>
      </c>
      <c r="G720" s="501">
        <v>3762</v>
      </c>
      <c r="H720" s="440"/>
      <c r="I720" s="440"/>
      <c r="J720" s="440"/>
      <c r="K720" s="501"/>
      <c r="L720" s="440"/>
      <c r="M720" s="555"/>
      <c r="N720" s="606" t="s">
        <v>1915</v>
      </c>
      <c r="O720" s="606" t="s">
        <v>1916</v>
      </c>
      <c r="P720" s="440" t="s">
        <v>11</v>
      </c>
      <c r="Q720" s="243">
        <v>1.073</v>
      </c>
      <c r="R720" s="112" t="s">
        <v>5</v>
      </c>
      <c r="S720" s="555">
        <v>13870.32947134433</v>
      </c>
      <c r="T720" s="558"/>
      <c r="U720" s="558"/>
      <c r="V720" s="558"/>
      <c r="W720" s="555"/>
      <c r="X720" s="558"/>
      <c r="Y720" s="555"/>
      <c r="Z720" s="558"/>
      <c r="AA720" s="558"/>
      <c r="AB720" s="558"/>
      <c r="AC720" s="555"/>
      <c r="AD720" s="558"/>
      <c r="AE720" s="555"/>
      <c r="AF720" s="558"/>
      <c r="AG720" s="558"/>
      <c r="AH720" s="558"/>
      <c r="AI720" s="555"/>
      <c r="AJ720" s="558"/>
      <c r="AK720" s="555"/>
      <c r="AL720" s="558"/>
      <c r="AM720" s="558"/>
      <c r="AN720" s="558"/>
      <c r="AO720" s="555"/>
      <c r="AP720" s="558"/>
      <c r="AQ720" s="555"/>
      <c r="AR720" s="558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</row>
    <row r="721" spans="1:86" s="61" customFormat="1" ht="33" customHeight="1">
      <c r="A721" s="469"/>
      <c r="B721" s="441"/>
      <c r="C721" s="499"/>
      <c r="D721" s="502"/>
      <c r="E721" s="502"/>
      <c r="F721" s="502"/>
      <c r="G721" s="502"/>
      <c r="H721" s="441"/>
      <c r="I721" s="441"/>
      <c r="J721" s="441"/>
      <c r="K721" s="502"/>
      <c r="L721" s="441"/>
      <c r="M721" s="556"/>
      <c r="N721" s="607"/>
      <c r="O721" s="607"/>
      <c r="P721" s="441"/>
      <c r="Q721" s="243">
        <v>3762</v>
      </c>
      <c r="R721" s="112" t="s">
        <v>8</v>
      </c>
      <c r="S721" s="556"/>
      <c r="T721" s="559"/>
      <c r="U721" s="559"/>
      <c r="V721" s="559"/>
      <c r="W721" s="556"/>
      <c r="X721" s="559"/>
      <c r="Y721" s="556"/>
      <c r="Z721" s="559"/>
      <c r="AA721" s="559"/>
      <c r="AB721" s="559"/>
      <c r="AC721" s="556"/>
      <c r="AD721" s="559"/>
      <c r="AE721" s="556"/>
      <c r="AF721" s="559"/>
      <c r="AG721" s="559"/>
      <c r="AH721" s="559"/>
      <c r="AI721" s="556"/>
      <c r="AJ721" s="559"/>
      <c r="AK721" s="556"/>
      <c r="AL721" s="559"/>
      <c r="AM721" s="559"/>
      <c r="AN721" s="559"/>
      <c r="AO721" s="556"/>
      <c r="AP721" s="559"/>
      <c r="AQ721" s="556"/>
      <c r="AR721" s="559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</row>
    <row r="722" spans="1:86">
      <c r="A722" s="470"/>
      <c r="B722" s="442"/>
      <c r="C722" s="500"/>
      <c r="D722" s="503"/>
      <c r="E722" s="503"/>
      <c r="F722" s="503"/>
      <c r="G722" s="503"/>
      <c r="H722" s="442"/>
      <c r="I722" s="442"/>
      <c r="J722" s="442"/>
      <c r="K722" s="503"/>
      <c r="L722" s="442"/>
      <c r="M722" s="557"/>
      <c r="N722" s="608"/>
      <c r="O722" s="608"/>
      <c r="P722" s="113" t="s">
        <v>105</v>
      </c>
      <c r="Q722" s="243">
        <f>Q721</f>
        <v>3762</v>
      </c>
      <c r="R722" s="112" t="s">
        <v>8</v>
      </c>
      <c r="S722" s="557"/>
      <c r="T722" s="560"/>
      <c r="U722" s="560"/>
      <c r="V722" s="560"/>
      <c r="W722" s="557"/>
      <c r="X722" s="560"/>
      <c r="Y722" s="557"/>
      <c r="Z722" s="560"/>
      <c r="AA722" s="560"/>
      <c r="AB722" s="560"/>
      <c r="AC722" s="557"/>
      <c r="AD722" s="560"/>
      <c r="AE722" s="557"/>
      <c r="AF722" s="560"/>
      <c r="AG722" s="560"/>
      <c r="AH722" s="560"/>
      <c r="AI722" s="557"/>
      <c r="AJ722" s="560"/>
      <c r="AK722" s="557"/>
      <c r="AL722" s="560"/>
      <c r="AM722" s="560"/>
      <c r="AN722" s="560"/>
      <c r="AO722" s="557"/>
      <c r="AP722" s="560"/>
      <c r="AQ722" s="557"/>
      <c r="AR722" s="560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</row>
    <row r="723" spans="1:86" ht="25.5" customHeight="1">
      <c r="A723" s="528">
        <v>160</v>
      </c>
      <c r="B723" s="635" t="s">
        <v>566</v>
      </c>
      <c r="C723" s="498" t="s">
        <v>567</v>
      </c>
      <c r="D723" s="555">
        <v>3</v>
      </c>
      <c r="E723" s="555">
        <v>18000</v>
      </c>
      <c r="F723" s="555">
        <v>3</v>
      </c>
      <c r="G723" s="555">
        <v>18000</v>
      </c>
      <c r="H723" s="635"/>
      <c r="I723" s="635"/>
      <c r="J723" s="635"/>
      <c r="K723" s="555"/>
      <c r="L723" s="635"/>
      <c r="M723" s="555"/>
      <c r="N723" s="540"/>
      <c r="O723" s="540"/>
      <c r="P723" s="540"/>
      <c r="Q723" s="421"/>
      <c r="R723" s="540"/>
      <c r="S723" s="421"/>
      <c r="T723" s="372" t="s">
        <v>1917</v>
      </c>
      <c r="U723" s="540" t="s">
        <v>1918</v>
      </c>
      <c r="V723" s="372" t="s">
        <v>11</v>
      </c>
      <c r="W723" s="243">
        <v>1.4450000000000001</v>
      </c>
      <c r="X723" s="112" t="s">
        <v>5</v>
      </c>
      <c r="Y723" s="421">
        <v>19451.332849999999</v>
      </c>
      <c r="Z723" s="418"/>
      <c r="AA723" s="418"/>
      <c r="AB723" s="418"/>
      <c r="AC723" s="421"/>
      <c r="AD723" s="418"/>
      <c r="AE723" s="421"/>
      <c r="AF723" s="418"/>
      <c r="AG723" s="418"/>
      <c r="AH723" s="418"/>
      <c r="AI723" s="421"/>
      <c r="AJ723" s="418"/>
      <c r="AK723" s="421"/>
      <c r="AL723" s="418"/>
      <c r="AM723" s="418"/>
      <c r="AN723" s="418"/>
      <c r="AO723" s="421"/>
      <c r="AP723" s="418"/>
      <c r="AQ723" s="421"/>
      <c r="AR723" s="418"/>
    </row>
    <row r="724" spans="1:86" ht="27.75" customHeight="1">
      <c r="A724" s="529"/>
      <c r="B724" s="654"/>
      <c r="C724" s="499"/>
      <c r="D724" s="556"/>
      <c r="E724" s="556"/>
      <c r="F724" s="556"/>
      <c r="G724" s="556"/>
      <c r="H724" s="654"/>
      <c r="I724" s="654"/>
      <c r="J724" s="654"/>
      <c r="K724" s="556"/>
      <c r="L724" s="654"/>
      <c r="M724" s="556"/>
      <c r="N724" s="541"/>
      <c r="O724" s="541"/>
      <c r="P724" s="541"/>
      <c r="Q724" s="422"/>
      <c r="R724" s="541"/>
      <c r="S724" s="422"/>
      <c r="T724" s="373"/>
      <c r="U724" s="541"/>
      <c r="V724" s="374"/>
      <c r="W724" s="243">
        <v>8670</v>
      </c>
      <c r="X724" s="112" t="s">
        <v>8</v>
      </c>
      <c r="Y724" s="422"/>
      <c r="Z724" s="419"/>
      <c r="AA724" s="419"/>
      <c r="AB724" s="419"/>
      <c r="AC724" s="422"/>
      <c r="AD724" s="419"/>
      <c r="AE724" s="422"/>
      <c r="AF724" s="419"/>
      <c r="AG724" s="419"/>
      <c r="AH724" s="419"/>
      <c r="AI724" s="422"/>
      <c r="AJ724" s="419"/>
      <c r="AK724" s="422"/>
      <c r="AL724" s="419"/>
      <c r="AM724" s="419"/>
      <c r="AN724" s="419"/>
      <c r="AO724" s="422"/>
      <c r="AP724" s="419"/>
      <c r="AQ724" s="422"/>
      <c r="AR724" s="419"/>
    </row>
    <row r="725" spans="1:86">
      <c r="A725" s="530"/>
      <c r="B725" s="636"/>
      <c r="C725" s="500"/>
      <c r="D725" s="557"/>
      <c r="E725" s="557"/>
      <c r="F725" s="557"/>
      <c r="G725" s="557"/>
      <c r="H725" s="636"/>
      <c r="I725" s="636"/>
      <c r="J725" s="636"/>
      <c r="K725" s="557"/>
      <c r="L725" s="636"/>
      <c r="M725" s="557"/>
      <c r="N725" s="542"/>
      <c r="O725" s="542"/>
      <c r="P725" s="542"/>
      <c r="Q725" s="423"/>
      <c r="R725" s="542"/>
      <c r="S725" s="423"/>
      <c r="T725" s="374"/>
      <c r="U725" s="542"/>
      <c r="V725" s="113" t="s">
        <v>105</v>
      </c>
      <c r="W725" s="243">
        <f>W724</f>
        <v>8670</v>
      </c>
      <c r="X725" s="112" t="s">
        <v>8</v>
      </c>
      <c r="Y725" s="423"/>
      <c r="Z725" s="420"/>
      <c r="AA725" s="420"/>
      <c r="AB725" s="420"/>
      <c r="AC725" s="423"/>
      <c r="AD725" s="420"/>
      <c r="AE725" s="423"/>
      <c r="AF725" s="420"/>
      <c r="AG725" s="420"/>
      <c r="AH725" s="420"/>
      <c r="AI725" s="423"/>
      <c r="AJ725" s="420"/>
      <c r="AK725" s="423"/>
      <c r="AL725" s="420"/>
      <c r="AM725" s="420"/>
      <c r="AN725" s="420"/>
      <c r="AO725" s="423"/>
      <c r="AP725" s="420"/>
      <c r="AQ725" s="423"/>
      <c r="AR725" s="420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</row>
    <row r="726" spans="1:86" s="61" customFormat="1" ht="33" customHeight="1">
      <c r="A726" s="468">
        <v>161</v>
      </c>
      <c r="B726" s="440" t="s">
        <v>570</v>
      </c>
      <c r="C726" s="498" t="s">
        <v>571</v>
      </c>
      <c r="D726" s="501">
        <v>3</v>
      </c>
      <c r="E726" s="501">
        <v>13200</v>
      </c>
      <c r="F726" s="501">
        <v>3</v>
      </c>
      <c r="G726" s="501">
        <v>13200</v>
      </c>
      <c r="H726" s="440"/>
      <c r="I726" s="440"/>
      <c r="J726" s="440"/>
      <c r="K726" s="501"/>
      <c r="L726" s="440"/>
      <c r="M726" s="555"/>
      <c r="N726" s="606" t="s">
        <v>1853</v>
      </c>
      <c r="O726" s="606" t="s">
        <v>1919</v>
      </c>
      <c r="P726" s="440" t="s">
        <v>11</v>
      </c>
      <c r="Q726" s="243">
        <v>2.2000000000000002</v>
      </c>
      <c r="R726" s="112" t="s">
        <v>5</v>
      </c>
      <c r="S726" s="555">
        <v>28438.699754853242</v>
      </c>
      <c r="T726" s="558"/>
      <c r="U726" s="558"/>
      <c r="V726" s="558"/>
      <c r="W726" s="555"/>
      <c r="X726" s="558"/>
      <c r="Y726" s="555"/>
      <c r="Z726" s="558"/>
      <c r="AA726" s="558"/>
      <c r="AB726" s="558"/>
      <c r="AC726" s="555"/>
      <c r="AD726" s="558"/>
      <c r="AE726" s="555"/>
      <c r="AF726" s="558"/>
      <c r="AG726" s="558"/>
      <c r="AH726" s="558"/>
      <c r="AI726" s="555"/>
      <c r="AJ726" s="558"/>
      <c r="AK726" s="555"/>
      <c r="AL726" s="558"/>
      <c r="AM726" s="558"/>
      <c r="AN726" s="558"/>
      <c r="AO726" s="555"/>
      <c r="AP726" s="558"/>
      <c r="AQ726" s="555"/>
      <c r="AR726" s="558"/>
      <c r="AS726" s="72"/>
      <c r="AT726" s="72"/>
      <c r="AU726" s="72"/>
      <c r="AV726" s="72"/>
      <c r="AW726" s="72"/>
      <c r="AX726" s="72"/>
      <c r="AY726" s="72"/>
      <c r="AZ726" s="72"/>
      <c r="BA726" s="72"/>
      <c r="BB726" s="72"/>
      <c r="BC726" s="72"/>
      <c r="BD726" s="72"/>
      <c r="BE726" s="72"/>
      <c r="BF726" s="72"/>
      <c r="BG726" s="72"/>
      <c r="BH726" s="72"/>
      <c r="BI726" s="72"/>
      <c r="BJ726" s="72"/>
      <c r="BK726" s="72"/>
      <c r="BL726" s="72"/>
      <c r="BM726" s="72"/>
      <c r="BN726" s="72"/>
      <c r="BO726" s="72"/>
      <c r="BP726" s="72"/>
      <c r="BQ726" s="72"/>
      <c r="BR726" s="72"/>
      <c r="BS726" s="72"/>
      <c r="BT726" s="72"/>
      <c r="BU726" s="72"/>
      <c r="BV726" s="72"/>
      <c r="BW726" s="72"/>
      <c r="BX726" s="72"/>
      <c r="BY726" s="72"/>
      <c r="BZ726" s="72"/>
      <c r="CA726" s="72"/>
      <c r="CB726" s="72"/>
      <c r="CC726" s="72"/>
      <c r="CD726" s="72"/>
      <c r="CE726" s="72"/>
      <c r="CF726" s="72"/>
      <c r="CG726" s="72"/>
      <c r="CH726" s="72"/>
    </row>
    <row r="727" spans="1:86" s="61" customFormat="1" ht="33" customHeight="1">
      <c r="A727" s="469"/>
      <c r="B727" s="441"/>
      <c r="C727" s="499"/>
      <c r="D727" s="502"/>
      <c r="E727" s="502"/>
      <c r="F727" s="502"/>
      <c r="G727" s="502"/>
      <c r="H727" s="441"/>
      <c r="I727" s="441"/>
      <c r="J727" s="441"/>
      <c r="K727" s="502"/>
      <c r="L727" s="441"/>
      <c r="M727" s="556"/>
      <c r="N727" s="607"/>
      <c r="O727" s="607"/>
      <c r="P727" s="441"/>
      <c r="Q727" s="243">
        <v>9680</v>
      </c>
      <c r="R727" s="112" t="s">
        <v>8</v>
      </c>
      <c r="S727" s="556"/>
      <c r="T727" s="559"/>
      <c r="U727" s="559"/>
      <c r="V727" s="559"/>
      <c r="W727" s="556"/>
      <c r="X727" s="559"/>
      <c r="Y727" s="556"/>
      <c r="Z727" s="559"/>
      <c r="AA727" s="559"/>
      <c r="AB727" s="559"/>
      <c r="AC727" s="556"/>
      <c r="AD727" s="559"/>
      <c r="AE727" s="556"/>
      <c r="AF727" s="559"/>
      <c r="AG727" s="559"/>
      <c r="AH727" s="559"/>
      <c r="AI727" s="556"/>
      <c r="AJ727" s="559"/>
      <c r="AK727" s="556"/>
      <c r="AL727" s="559"/>
      <c r="AM727" s="559"/>
      <c r="AN727" s="559"/>
      <c r="AO727" s="556"/>
      <c r="AP727" s="559"/>
      <c r="AQ727" s="556"/>
      <c r="AR727" s="559"/>
      <c r="AS727" s="72"/>
      <c r="AT727" s="72"/>
      <c r="AU727" s="72"/>
      <c r="AV727" s="72"/>
      <c r="AW727" s="72"/>
      <c r="AX727" s="72"/>
      <c r="AY727" s="72"/>
      <c r="AZ727" s="72"/>
      <c r="BA727" s="72"/>
      <c r="BB727" s="72"/>
      <c r="BC727" s="72"/>
      <c r="BD727" s="72"/>
      <c r="BE727" s="72"/>
      <c r="BF727" s="72"/>
      <c r="BG727" s="72"/>
      <c r="BH727" s="72"/>
      <c r="BI727" s="72"/>
      <c r="BJ727" s="72"/>
      <c r="BK727" s="72"/>
      <c r="BL727" s="72"/>
      <c r="BM727" s="72"/>
      <c r="BN727" s="72"/>
      <c r="BO727" s="72"/>
      <c r="BP727" s="72"/>
      <c r="BQ727" s="72"/>
      <c r="BR727" s="72"/>
      <c r="BS727" s="72"/>
      <c r="BT727" s="72"/>
      <c r="BU727" s="72"/>
      <c r="BV727" s="72"/>
      <c r="BW727" s="72"/>
      <c r="BX727" s="72"/>
      <c r="BY727" s="72"/>
      <c r="BZ727" s="72"/>
      <c r="CA727" s="72"/>
      <c r="CB727" s="72"/>
      <c r="CC727" s="72"/>
      <c r="CD727" s="72"/>
      <c r="CE727" s="72"/>
      <c r="CF727" s="72"/>
      <c r="CG727" s="72"/>
      <c r="CH727" s="72"/>
    </row>
    <row r="728" spans="1:86">
      <c r="A728" s="470"/>
      <c r="B728" s="442"/>
      <c r="C728" s="500"/>
      <c r="D728" s="503"/>
      <c r="E728" s="503"/>
      <c r="F728" s="503"/>
      <c r="G728" s="503"/>
      <c r="H728" s="442"/>
      <c r="I728" s="442"/>
      <c r="J728" s="442"/>
      <c r="K728" s="503"/>
      <c r="L728" s="442"/>
      <c r="M728" s="557"/>
      <c r="N728" s="608"/>
      <c r="O728" s="608"/>
      <c r="P728" s="113" t="s">
        <v>105</v>
      </c>
      <c r="Q728" s="243">
        <f>Q727</f>
        <v>9680</v>
      </c>
      <c r="R728" s="112" t="s">
        <v>8</v>
      </c>
      <c r="S728" s="557"/>
      <c r="T728" s="560"/>
      <c r="U728" s="560"/>
      <c r="V728" s="560"/>
      <c r="W728" s="557"/>
      <c r="X728" s="560"/>
      <c r="Y728" s="557"/>
      <c r="Z728" s="560"/>
      <c r="AA728" s="560"/>
      <c r="AB728" s="560"/>
      <c r="AC728" s="557"/>
      <c r="AD728" s="560"/>
      <c r="AE728" s="557"/>
      <c r="AF728" s="560"/>
      <c r="AG728" s="560"/>
      <c r="AH728" s="560"/>
      <c r="AI728" s="557"/>
      <c r="AJ728" s="560"/>
      <c r="AK728" s="557"/>
      <c r="AL728" s="560"/>
      <c r="AM728" s="560"/>
      <c r="AN728" s="560"/>
      <c r="AO728" s="557"/>
      <c r="AP728" s="560"/>
      <c r="AQ728" s="557"/>
      <c r="AR728" s="560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</row>
    <row r="729" spans="1:86" ht="25.5" customHeight="1">
      <c r="A729" s="528">
        <v>162</v>
      </c>
      <c r="B729" s="635" t="s">
        <v>574</v>
      </c>
      <c r="C729" s="498" t="s">
        <v>575</v>
      </c>
      <c r="D729" s="555">
        <v>0.4</v>
      </c>
      <c r="E729" s="555">
        <v>1200</v>
      </c>
      <c r="F729" s="555">
        <v>0.4</v>
      </c>
      <c r="G729" s="555">
        <v>1200</v>
      </c>
      <c r="H729" s="635"/>
      <c r="I729" s="635"/>
      <c r="J729" s="635"/>
      <c r="K729" s="555"/>
      <c r="L729" s="635"/>
      <c r="M729" s="555"/>
      <c r="N729" s="540"/>
      <c r="O729" s="540"/>
      <c r="P729" s="540"/>
      <c r="Q729" s="421"/>
      <c r="R729" s="540"/>
      <c r="S729" s="421"/>
      <c r="T729" s="372" t="s">
        <v>1853</v>
      </c>
      <c r="U729" s="540" t="s">
        <v>1698</v>
      </c>
      <c r="V729" s="372" t="s">
        <v>11</v>
      </c>
      <c r="W729" s="243">
        <v>0.3</v>
      </c>
      <c r="X729" s="112" t="s">
        <v>5</v>
      </c>
      <c r="Y729" s="421">
        <v>4038.3390000000004</v>
      </c>
      <c r="Z729" s="418"/>
      <c r="AA729" s="418"/>
      <c r="AB729" s="418"/>
      <c r="AC729" s="421"/>
      <c r="AD729" s="418"/>
      <c r="AE729" s="421"/>
      <c r="AF729" s="418"/>
      <c r="AG729" s="418"/>
      <c r="AH729" s="418"/>
      <c r="AI729" s="421"/>
      <c r="AJ729" s="418"/>
      <c r="AK729" s="421"/>
      <c r="AL729" s="418"/>
      <c r="AM729" s="418"/>
      <c r="AN729" s="418"/>
      <c r="AO729" s="421"/>
      <c r="AP729" s="418"/>
      <c r="AQ729" s="421"/>
      <c r="AR729" s="418"/>
    </row>
    <row r="730" spans="1:86" ht="27.75" customHeight="1">
      <c r="A730" s="529"/>
      <c r="B730" s="654"/>
      <c r="C730" s="499"/>
      <c r="D730" s="556"/>
      <c r="E730" s="556"/>
      <c r="F730" s="556"/>
      <c r="G730" s="556"/>
      <c r="H730" s="654"/>
      <c r="I730" s="654"/>
      <c r="J730" s="654"/>
      <c r="K730" s="556"/>
      <c r="L730" s="654"/>
      <c r="M730" s="556"/>
      <c r="N730" s="541"/>
      <c r="O730" s="541"/>
      <c r="P730" s="541"/>
      <c r="Q730" s="422"/>
      <c r="R730" s="541"/>
      <c r="S730" s="422"/>
      <c r="T730" s="373"/>
      <c r="U730" s="541"/>
      <c r="V730" s="374"/>
      <c r="W730" s="243">
        <v>900</v>
      </c>
      <c r="X730" s="112" t="s">
        <v>8</v>
      </c>
      <c r="Y730" s="422"/>
      <c r="Z730" s="419"/>
      <c r="AA730" s="419"/>
      <c r="AB730" s="419"/>
      <c r="AC730" s="422"/>
      <c r="AD730" s="419"/>
      <c r="AE730" s="422"/>
      <c r="AF730" s="419"/>
      <c r="AG730" s="419"/>
      <c r="AH730" s="419"/>
      <c r="AI730" s="422"/>
      <c r="AJ730" s="419"/>
      <c r="AK730" s="422"/>
      <c r="AL730" s="419"/>
      <c r="AM730" s="419"/>
      <c r="AN730" s="419"/>
      <c r="AO730" s="422"/>
      <c r="AP730" s="419"/>
      <c r="AQ730" s="422"/>
      <c r="AR730" s="419"/>
    </row>
    <row r="731" spans="1:86">
      <c r="A731" s="530"/>
      <c r="B731" s="636"/>
      <c r="C731" s="500"/>
      <c r="D731" s="557"/>
      <c r="E731" s="557"/>
      <c r="F731" s="557"/>
      <c r="G731" s="557"/>
      <c r="H731" s="636"/>
      <c r="I731" s="636"/>
      <c r="J731" s="636"/>
      <c r="K731" s="557"/>
      <c r="L731" s="636"/>
      <c r="M731" s="557"/>
      <c r="N731" s="542"/>
      <c r="O731" s="542"/>
      <c r="P731" s="542"/>
      <c r="Q731" s="423"/>
      <c r="R731" s="542"/>
      <c r="S731" s="423"/>
      <c r="T731" s="374"/>
      <c r="U731" s="542"/>
      <c r="V731" s="113" t="s">
        <v>105</v>
      </c>
      <c r="W731" s="243">
        <f>W730</f>
        <v>900</v>
      </c>
      <c r="X731" s="112" t="s">
        <v>8</v>
      </c>
      <c r="Y731" s="423"/>
      <c r="Z731" s="420"/>
      <c r="AA731" s="420"/>
      <c r="AB731" s="420"/>
      <c r="AC731" s="423"/>
      <c r="AD731" s="420"/>
      <c r="AE731" s="423"/>
      <c r="AF731" s="420"/>
      <c r="AG731" s="420"/>
      <c r="AH731" s="420"/>
      <c r="AI731" s="423"/>
      <c r="AJ731" s="420"/>
      <c r="AK731" s="423"/>
      <c r="AL731" s="420"/>
      <c r="AM731" s="420"/>
      <c r="AN731" s="420"/>
      <c r="AO731" s="423"/>
      <c r="AP731" s="420"/>
      <c r="AQ731" s="423"/>
      <c r="AR731" s="420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</row>
    <row r="732" spans="1:86" ht="25.5" customHeight="1">
      <c r="A732" s="528">
        <v>163</v>
      </c>
      <c r="B732" s="635" t="s">
        <v>576</v>
      </c>
      <c r="C732" s="498" t="s">
        <v>577</v>
      </c>
      <c r="D732" s="555">
        <v>4</v>
      </c>
      <c r="E732" s="555">
        <v>20000</v>
      </c>
      <c r="F732" s="555">
        <v>4</v>
      </c>
      <c r="G732" s="555">
        <v>20000</v>
      </c>
      <c r="H732" s="635"/>
      <c r="I732" s="635"/>
      <c r="J732" s="635"/>
      <c r="K732" s="555"/>
      <c r="L732" s="635"/>
      <c r="M732" s="555"/>
      <c r="N732" s="540"/>
      <c r="O732" s="540"/>
      <c r="P732" s="540"/>
      <c r="Q732" s="421"/>
      <c r="R732" s="540"/>
      <c r="S732" s="421"/>
      <c r="T732" s="372" t="s">
        <v>1920</v>
      </c>
      <c r="U732" s="540" t="s">
        <v>1712</v>
      </c>
      <c r="V732" s="372" t="s">
        <v>11</v>
      </c>
      <c r="W732" s="243">
        <v>1.2</v>
      </c>
      <c r="X732" s="112" t="s">
        <v>5</v>
      </c>
      <c r="Y732" s="421">
        <v>16153.356000000002</v>
      </c>
      <c r="Z732" s="418"/>
      <c r="AA732" s="418"/>
      <c r="AB732" s="418"/>
      <c r="AC732" s="421"/>
      <c r="AD732" s="418"/>
      <c r="AE732" s="421"/>
      <c r="AF732" s="418"/>
      <c r="AG732" s="418"/>
      <c r="AH732" s="418"/>
      <c r="AI732" s="421"/>
      <c r="AJ732" s="418"/>
      <c r="AK732" s="421"/>
      <c r="AL732" s="418"/>
      <c r="AM732" s="418"/>
      <c r="AN732" s="418"/>
      <c r="AO732" s="421"/>
      <c r="AP732" s="418"/>
      <c r="AQ732" s="421"/>
      <c r="AR732" s="418"/>
    </row>
    <row r="733" spans="1:86" ht="27.75" customHeight="1">
      <c r="A733" s="529"/>
      <c r="B733" s="654"/>
      <c r="C733" s="499"/>
      <c r="D733" s="556"/>
      <c r="E733" s="556"/>
      <c r="F733" s="556"/>
      <c r="G733" s="556"/>
      <c r="H733" s="654"/>
      <c r="I733" s="654"/>
      <c r="J733" s="654"/>
      <c r="K733" s="556"/>
      <c r="L733" s="654"/>
      <c r="M733" s="556"/>
      <c r="N733" s="541"/>
      <c r="O733" s="541"/>
      <c r="P733" s="541"/>
      <c r="Q733" s="422"/>
      <c r="R733" s="541"/>
      <c r="S733" s="422"/>
      <c r="T733" s="373"/>
      <c r="U733" s="541"/>
      <c r="V733" s="374"/>
      <c r="W733" s="243">
        <v>6000</v>
      </c>
      <c r="X733" s="112" t="s">
        <v>8</v>
      </c>
      <c r="Y733" s="422"/>
      <c r="Z733" s="419"/>
      <c r="AA733" s="419"/>
      <c r="AB733" s="419"/>
      <c r="AC733" s="422"/>
      <c r="AD733" s="419"/>
      <c r="AE733" s="422"/>
      <c r="AF733" s="419"/>
      <c r="AG733" s="419"/>
      <c r="AH733" s="419"/>
      <c r="AI733" s="422"/>
      <c r="AJ733" s="419"/>
      <c r="AK733" s="422"/>
      <c r="AL733" s="419"/>
      <c r="AM733" s="419"/>
      <c r="AN733" s="419"/>
      <c r="AO733" s="422"/>
      <c r="AP733" s="419"/>
      <c r="AQ733" s="422"/>
      <c r="AR733" s="419"/>
    </row>
    <row r="734" spans="1:86">
      <c r="A734" s="530"/>
      <c r="B734" s="636"/>
      <c r="C734" s="500"/>
      <c r="D734" s="557"/>
      <c r="E734" s="557"/>
      <c r="F734" s="557"/>
      <c r="G734" s="557"/>
      <c r="H734" s="636"/>
      <c r="I734" s="636"/>
      <c r="J734" s="636"/>
      <c r="K734" s="557"/>
      <c r="L734" s="636"/>
      <c r="M734" s="557"/>
      <c r="N734" s="542"/>
      <c r="O734" s="542"/>
      <c r="P734" s="542"/>
      <c r="Q734" s="423"/>
      <c r="R734" s="542"/>
      <c r="S734" s="423"/>
      <c r="T734" s="374"/>
      <c r="U734" s="542"/>
      <c r="V734" s="113" t="s">
        <v>105</v>
      </c>
      <c r="W734" s="243">
        <f>W733</f>
        <v>6000</v>
      </c>
      <c r="X734" s="112" t="s">
        <v>8</v>
      </c>
      <c r="Y734" s="423"/>
      <c r="Z734" s="420"/>
      <c r="AA734" s="420"/>
      <c r="AB734" s="420"/>
      <c r="AC734" s="423"/>
      <c r="AD734" s="420"/>
      <c r="AE734" s="423"/>
      <c r="AF734" s="420"/>
      <c r="AG734" s="420"/>
      <c r="AH734" s="420"/>
      <c r="AI734" s="423"/>
      <c r="AJ734" s="420"/>
      <c r="AK734" s="423"/>
      <c r="AL734" s="420"/>
      <c r="AM734" s="420"/>
      <c r="AN734" s="420"/>
      <c r="AO734" s="423"/>
      <c r="AP734" s="420"/>
      <c r="AQ734" s="423"/>
      <c r="AR734" s="420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</row>
    <row r="735" spans="1:86" ht="25.5" customHeight="1">
      <c r="A735" s="528">
        <v>164</v>
      </c>
      <c r="B735" s="635">
        <v>353770</v>
      </c>
      <c r="C735" s="498" t="s">
        <v>584</v>
      </c>
      <c r="D735" s="555">
        <v>1.2</v>
      </c>
      <c r="E735" s="555">
        <v>3600</v>
      </c>
      <c r="F735" s="555">
        <v>1.2</v>
      </c>
      <c r="G735" s="555">
        <v>3600</v>
      </c>
      <c r="H735" s="635"/>
      <c r="I735" s="635"/>
      <c r="J735" s="635"/>
      <c r="K735" s="555"/>
      <c r="L735" s="635"/>
      <c r="M735" s="555"/>
      <c r="N735" s="540"/>
      <c r="O735" s="540"/>
      <c r="P735" s="540"/>
      <c r="Q735" s="421"/>
      <c r="R735" s="540"/>
      <c r="S735" s="421"/>
      <c r="T735" s="372" t="s">
        <v>1853</v>
      </c>
      <c r="U735" s="540" t="s">
        <v>1682</v>
      </c>
      <c r="V735" s="372" t="s">
        <v>11</v>
      </c>
      <c r="W735" s="243">
        <v>0.4</v>
      </c>
      <c r="X735" s="112" t="s">
        <v>5</v>
      </c>
      <c r="Y735" s="421">
        <v>5384.4519999999984</v>
      </c>
      <c r="Z735" s="418"/>
      <c r="AA735" s="418"/>
      <c r="AB735" s="418"/>
      <c r="AC735" s="421"/>
      <c r="AD735" s="418"/>
      <c r="AE735" s="421"/>
      <c r="AF735" s="418"/>
      <c r="AG735" s="418"/>
      <c r="AH735" s="418"/>
      <c r="AI735" s="421"/>
      <c r="AJ735" s="418"/>
      <c r="AK735" s="421"/>
      <c r="AL735" s="418"/>
      <c r="AM735" s="418"/>
      <c r="AN735" s="418"/>
      <c r="AO735" s="421"/>
      <c r="AP735" s="418"/>
      <c r="AQ735" s="421"/>
      <c r="AR735" s="418"/>
    </row>
    <row r="736" spans="1:86" ht="27.75" customHeight="1">
      <c r="A736" s="529"/>
      <c r="B736" s="654"/>
      <c r="C736" s="499"/>
      <c r="D736" s="556"/>
      <c r="E736" s="556"/>
      <c r="F736" s="556"/>
      <c r="G736" s="556"/>
      <c r="H736" s="654"/>
      <c r="I736" s="654"/>
      <c r="J736" s="654"/>
      <c r="K736" s="556"/>
      <c r="L736" s="654"/>
      <c r="M736" s="556"/>
      <c r="N736" s="541"/>
      <c r="O736" s="541"/>
      <c r="P736" s="541"/>
      <c r="Q736" s="422"/>
      <c r="R736" s="541"/>
      <c r="S736" s="422"/>
      <c r="T736" s="373"/>
      <c r="U736" s="541"/>
      <c r="V736" s="374"/>
      <c r="W736" s="243">
        <v>1200</v>
      </c>
      <c r="X736" s="112" t="s">
        <v>8</v>
      </c>
      <c r="Y736" s="422"/>
      <c r="Z736" s="419"/>
      <c r="AA736" s="419"/>
      <c r="AB736" s="419"/>
      <c r="AC736" s="422"/>
      <c r="AD736" s="419"/>
      <c r="AE736" s="422"/>
      <c r="AF736" s="419"/>
      <c r="AG736" s="419"/>
      <c r="AH736" s="419"/>
      <c r="AI736" s="422"/>
      <c r="AJ736" s="419"/>
      <c r="AK736" s="422"/>
      <c r="AL736" s="419"/>
      <c r="AM736" s="419"/>
      <c r="AN736" s="419"/>
      <c r="AO736" s="422"/>
      <c r="AP736" s="419"/>
      <c r="AQ736" s="422"/>
      <c r="AR736" s="419"/>
    </row>
    <row r="737" spans="1:86">
      <c r="A737" s="530"/>
      <c r="B737" s="636"/>
      <c r="C737" s="500"/>
      <c r="D737" s="557"/>
      <c r="E737" s="557"/>
      <c r="F737" s="557"/>
      <c r="G737" s="557"/>
      <c r="H737" s="636"/>
      <c r="I737" s="636"/>
      <c r="J737" s="636"/>
      <c r="K737" s="557"/>
      <c r="L737" s="636"/>
      <c r="M737" s="557"/>
      <c r="N737" s="542"/>
      <c r="O737" s="542"/>
      <c r="P737" s="542"/>
      <c r="Q737" s="423"/>
      <c r="R737" s="542"/>
      <c r="S737" s="423"/>
      <c r="T737" s="374"/>
      <c r="U737" s="542"/>
      <c r="V737" s="113" t="s">
        <v>105</v>
      </c>
      <c r="W737" s="243">
        <f>W736</f>
        <v>1200</v>
      </c>
      <c r="X737" s="112" t="s">
        <v>8</v>
      </c>
      <c r="Y737" s="423"/>
      <c r="Z737" s="420"/>
      <c r="AA737" s="420"/>
      <c r="AB737" s="420"/>
      <c r="AC737" s="423"/>
      <c r="AD737" s="420"/>
      <c r="AE737" s="423"/>
      <c r="AF737" s="420"/>
      <c r="AG737" s="420"/>
      <c r="AH737" s="420"/>
      <c r="AI737" s="423"/>
      <c r="AJ737" s="420"/>
      <c r="AK737" s="423"/>
      <c r="AL737" s="420"/>
      <c r="AM737" s="420"/>
      <c r="AN737" s="420"/>
      <c r="AO737" s="423"/>
      <c r="AP737" s="420"/>
      <c r="AQ737" s="423"/>
      <c r="AR737" s="420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</row>
    <row r="738" spans="1:86" ht="25.5" customHeight="1">
      <c r="A738" s="528">
        <v>165</v>
      </c>
      <c r="B738" s="635" t="s">
        <v>585</v>
      </c>
      <c r="C738" s="498" t="s">
        <v>586</v>
      </c>
      <c r="D738" s="555">
        <v>0.6</v>
      </c>
      <c r="E738" s="555">
        <v>2418</v>
      </c>
      <c r="F738" s="555">
        <v>0.6</v>
      </c>
      <c r="G738" s="555">
        <v>2418</v>
      </c>
      <c r="H738" s="635"/>
      <c r="I738" s="635"/>
      <c r="J738" s="635"/>
      <c r="K738" s="555"/>
      <c r="L738" s="635"/>
      <c r="M738" s="555"/>
      <c r="N738" s="540"/>
      <c r="O738" s="540"/>
      <c r="P738" s="540"/>
      <c r="Q738" s="421"/>
      <c r="R738" s="540"/>
      <c r="S738" s="421"/>
      <c r="T738" s="372" t="s">
        <v>1853</v>
      </c>
      <c r="U738" s="540" t="s">
        <v>1921</v>
      </c>
      <c r="V738" s="372" t="s">
        <v>11</v>
      </c>
      <c r="W738" s="243">
        <v>0.32</v>
      </c>
      <c r="X738" s="112" t="s">
        <v>5</v>
      </c>
      <c r="Y738" s="421">
        <v>4307.5616</v>
      </c>
      <c r="Z738" s="418"/>
      <c r="AA738" s="418"/>
      <c r="AB738" s="418"/>
      <c r="AC738" s="421"/>
      <c r="AD738" s="418"/>
      <c r="AE738" s="421"/>
      <c r="AF738" s="418"/>
      <c r="AG738" s="418"/>
      <c r="AH738" s="418"/>
      <c r="AI738" s="421"/>
      <c r="AJ738" s="418"/>
      <c r="AK738" s="421"/>
      <c r="AL738" s="418"/>
      <c r="AM738" s="418"/>
      <c r="AN738" s="418"/>
      <c r="AO738" s="421"/>
      <c r="AP738" s="418"/>
      <c r="AQ738" s="421"/>
      <c r="AR738" s="418"/>
    </row>
    <row r="739" spans="1:86" ht="27.75" customHeight="1">
      <c r="A739" s="529"/>
      <c r="B739" s="654"/>
      <c r="C739" s="499"/>
      <c r="D739" s="556"/>
      <c r="E739" s="556"/>
      <c r="F739" s="556"/>
      <c r="G739" s="556"/>
      <c r="H739" s="654"/>
      <c r="I739" s="654"/>
      <c r="J739" s="654"/>
      <c r="K739" s="556"/>
      <c r="L739" s="654"/>
      <c r="M739" s="556"/>
      <c r="N739" s="541"/>
      <c r="O739" s="541"/>
      <c r="P739" s="541"/>
      <c r="Q739" s="422"/>
      <c r="R739" s="541"/>
      <c r="S739" s="422"/>
      <c r="T739" s="373"/>
      <c r="U739" s="541"/>
      <c r="V739" s="374"/>
      <c r="W739" s="243">
        <v>1248</v>
      </c>
      <c r="X739" s="112" t="s">
        <v>8</v>
      </c>
      <c r="Y739" s="422"/>
      <c r="Z739" s="419"/>
      <c r="AA739" s="419"/>
      <c r="AB739" s="419"/>
      <c r="AC739" s="422"/>
      <c r="AD739" s="419"/>
      <c r="AE739" s="422"/>
      <c r="AF739" s="419"/>
      <c r="AG739" s="419"/>
      <c r="AH739" s="419"/>
      <c r="AI739" s="422"/>
      <c r="AJ739" s="419"/>
      <c r="AK739" s="422"/>
      <c r="AL739" s="419"/>
      <c r="AM739" s="419"/>
      <c r="AN739" s="419"/>
      <c r="AO739" s="422"/>
      <c r="AP739" s="419"/>
      <c r="AQ739" s="422"/>
      <c r="AR739" s="419"/>
    </row>
    <row r="740" spans="1:86">
      <c r="A740" s="530"/>
      <c r="B740" s="636"/>
      <c r="C740" s="500"/>
      <c r="D740" s="557"/>
      <c r="E740" s="557"/>
      <c r="F740" s="557"/>
      <c r="G740" s="557"/>
      <c r="H740" s="636"/>
      <c r="I740" s="636"/>
      <c r="J740" s="636"/>
      <c r="K740" s="557"/>
      <c r="L740" s="636"/>
      <c r="M740" s="557"/>
      <c r="N740" s="542"/>
      <c r="O740" s="542"/>
      <c r="P740" s="542"/>
      <c r="Q740" s="423"/>
      <c r="R740" s="542"/>
      <c r="S740" s="423"/>
      <c r="T740" s="374"/>
      <c r="U740" s="542"/>
      <c r="V740" s="113" t="s">
        <v>105</v>
      </c>
      <c r="W740" s="243">
        <f>W739</f>
        <v>1248</v>
      </c>
      <c r="X740" s="112" t="s">
        <v>8</v>
      </c>
      <c r="Y740" s="423"/>
      <c r="Z740" s="420"/>
      <c r="AA740" s="420"/>
      <c r="AB740" s="420"/>
      <c r="AC740" s="423"/>
      <c r="AD740" s="420"/>
      <c r="AE740" s="423"/>
      <c r="AF740" s="420"/>
      <c r="AG740" s="420"/>
      <c r="AH740" s="420"/>
      <c r="AI740" s="423"/>
      <c r="AJ740" s="420"/>
      <c r="AK740" s="423"/>
      <c r="AL740" s="420"/>
      <c r="AM740" s="420"/>
      <c r="AN740" s="420"/>
      <c r="AO740" s="423"/>
      <c r="AP740" s="420"/>
      <c r="AQ740" s="423"/>
      <c r="AR740" s="420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</row>
    <row r="741" spans="1:86" ht="15" customHeight="1">
      <c r="A741" s="546">
        <v>166</v>
      </c>
      <c r="B741" s="408" t="s">
        <v>587</v>
      </c>
      <c r="C741" s="549" t="s">
        <v>588</v>
      </c>
      <c r="D741" s="413">
        <v>1.3</v>
      </c>
      <c r="E741" s="413">
        <v>7150</v>
      </c>
      <c r="F741" s="413">
        <v>1.3</v>
      </c>
      <c r="G741" s="413">
        <v>7150</v>
      </c>
      <c r="H741" s="408"/>
      <c r="I741" s="408"/>
      <c r="J741" s="408"/>
      <c r="K741" s="408"/>
      <c r="L741" s="408"/>
      <c r="M741" s="399"/>
      <c r="N741" s="408" t="s">
        <v>1922</v>
      </c>
      <c r="O741" s="408" t="s">
        <v>1923</v>
      </c>
      <c r="P741" s="405" t="s">
        <v>11</v>
      </c>
      <c r="Q741" s="266">
        <v>1.3</v>
      </c>
      <c r="R741" s="303" t="s">
        <v>5</v>
      </c>
      <c r="S741" s="564">
        <v>8103.6670000000004</v>
      </c>
      <c r="T741" s="561"/>
      <c r="U741" s="561"/>
      <c r="V741" s="561"/>
      <c r="W741" s="564"/>
      <c r="X741" s="561"/>
      <c r="Y741" s="564"/>
      <c r="Z741" s="561"/>
      <c r="AA741" s="561"/>
      <c r="AB741" s="561"/>
      <c r="AC741" s="564"/>
      <c r="AD741" s="561"/>
      <c r="AE741" s="564"/>
      <c r="AF741" s="561"/>
      <c r="AG741" s="561"/>
      <c r="AH741" s="561"/>
      <c r="AI741" s="564"/>
      <c r="AJ741" s="561"/>
      <c r="AK741" s="564"/>
      <c r="AL741" s="561"/>
      <c r="AM741" s="561"/>
      <c r="AN741" s="561"/>
      <c r="AO741" s="564"/>
      <c r="AP741" s="561"/>
      <c r="AQ741" s="564"/>
      <c r="AR741" s="56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</row>
    <row r="742" spans="1:86">
      <c r="A742" s="547"/>
      <c r="B742" s="409"/>
      <c r="C742" s="550"/>
      <c r="D742" s="414"/>
      <c r="E742" s="414"/>
      <c r="F742" s="414"/>
      <c r="G742" s="414"/>
      <c r="H742" s="409"/>
      <c r="I742" s="409"/>
      <c r="J742" s="409"/>
      <c r="K742" s="409"/>
      <c r="L742" s="409"/>
      <c r="M742" s="400"/>
      <c r="N742" s="409"/>
      <c r="O742" s="409"/>
      <c r="P742" s="407"/>
      <c r="Q742" s="266">
        <v>7150</v>
      </c>
      <c r="R742" s="303" t="s">
        <v>8</v>
      </c>
      <c r="S742" s="565"/>
      <c r="T742" s="562"/>
      <c r="U742" s="562"/>
      <c r="V742" s="562"/>
      <c r="W742" s="565"/>
      <c r="X742" s="562"/>
      <c r="Y742" s="565"/>
      <c r="Z742" s="562"/>
      <c r="AA742" s="562"/>
      <c r="AB742" s="562"/>
      <c r="AC742" s="565"/>
      <c r="AD742" s="562"/>
      <c r="AE742" s="565"/>
      <c r="AF742" s="562"/>
      <c r="AG742" s="562"/>
      <c r="AH742" s="562"/>
      <c r="AI742" s="565"/>
      <c r="AJ742" s="562"/>
      <c r="AK742" s="565"/>
      <c r="AL742" s="562"/>
      <c r="AM742" s="562"/>
      <c r="AN742" s="562"/>
      <c r="AO742" s="565"/>
      <c r="AP742" s="562"/>
      <c r="AQ742" s="565"/>
      <c r="AR742" s="562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</row>
    <row r="743" spans="1:86">
      <c r="A743" s="547"/>
      <c r="B743" s="409"/>
      <c r="C743" s="550"/>
      <c r="D743" s="414"/>
      <c r="E743" s="414"/>
      <c r="F743" s="414"/>
      <c r="G743" s="414"/>
      <c r="H743" s="409"/>
      <c r="I743" s="409"/>
      <c r="J743" s="409"/>
      <c r="K743" s="409"/>
      <c r="L743" s="409"/>
      <c r="M743" s="400"/>
      <c r="N743" s="409"/>
      <c r="O743" s="409"/>
      <c r="P743" s="405" t="s">
        <v>12</v>
      </c>
      <c r="Q743" s="266">
        <v>73.099999999999994</v>
      </c>
      <c r="R743" s="303" t="s">
        <v>8</v>
      </c>
      <c r="S743" s="565"/>
      <c r="T743" s="562"/>
      <c r="U743" s="562"/>
      <c r="V743" s="562"/>
      <c r="W743" s="565"/>
      <c r="X743" s="562"/>
      <c r="Y743" s="565"/>
      <c r="Z743" s="562"/>
      <c r="AA743" s="562"/>
      <c r="AB743" s="562"/>
      <c r="AC743" s="565"/>
      <c r="AD743" s="562"/>
      <c r="AE743" s="565"/>
      <c r="AF743" s="562"/>
      <c r="AG743" s="562"/>
      <c r="AH743" s="562"/>
      <c r="AI743" s="565"/>
      <c r="AJ743" s="562"/>
      <c r="AK743" s="565"/>
      <c r="AL743" s="562"/>
      <c r="AM743" s="562"/>
      <c r="AN743" s="562"/>
      <c r="AO743" s="565"/>
      <c r="AP743" s="562"/>
      <c r="AQ743" s="565"/>
      <c r="AR743" s="562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</row>
    <row r="744" spans="1:86">
      <c r="A744" s="547"/>
      <c r="B744" s="409"/>
      <c r="C744" s="550"/>
      <c r="D744" s="414"/>
      <c r="E744" s="414"/>
      <c r="F744" s="414"/>
      <c r="G744" s="414"/>
      <c r="H744" s="409"/>
      <c r="I744" s="409"/>
      <c r="J744" s="409"/>
      <c r="K744" s="409"/>
      <c r="L744" s="409"/>
      <c r="M744" s="400"/>
      <c r="N744" s="409"/>
      <c r="O744" s="409"/>
      <c r="P744" s="407"/>
      <c r="Q744" s="266">
        <v>0.28299999999999997</v>
      </c>
      <c r="R744" s="303" t="s">
        <v>5</v>
      </c>
      <c r="S744" s="565"/>
      <c r="T744" s="562"/>
      <c r="U744" s="562"/>
      <c r="V744" s="562"/>
      <c r="W744" s="565"/>
      <c r="X744" s="562"/>
      <c r="Y744" s="565"/>
      <c r="Z744" s="562"/>
      <c r="AA744" s="562"/>
      <c r="AB744" s="562"/>
      <c r="AC744" s="565"/>
      <c r="AD744" s="562"/>
      <c r="AE744" s="565"/>
      <c r="AF744" s="562"/>
      <c r="AG744" s="562"/>
      <c r="AH744" s="562"/>
      <c r="AI744" s="565"/>
      <c r="AJ744" s="562"/>
      <c r="AK744" s="565"/>
      <c r="AL744" s="562"/>
      <c r="AM744" s="562"/>
      <c r="AN744" s="562"/>
      <c r="AO744" s="565"/>
      <c r="AP744" s="562"/>
      <c r="AQ744" s="565"/>
      <c r="AR744" s="562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</row>
    <row r="745" spans="1:86">
      <c r="A745" s="548"/>
      <c r="B745" s="410"/>
      <c r="C745" s="551"/>
      <c r="D745" s="415"/>
      <c r="E745" s="415"/>
      <c r="F745" s="415"/>
      <c r="G745" s="415"/>
      <c r="H745" s="410"/>
      <c r="I745" s="410"/>
      <c r="J745" s="410"/>
      <c r="K745" s="410"/>
      <c r="L745" s="410"/>
      <c r="M745" s="401"/>
      <c r="N745" s="410"/>
      <c r="O745" s="410"/>
      <c r="P745" s="304" t="s">
        <v>105</v>
      </c>
      <c r="Q745" s="266">
        <f>Q742</f>
        <v>7150</v>
      </c>
      <c r="R745" s="303" t="s">
        <v>8</v>
      </c>
      <c r="S745" s="566"/>
      <c r="T745" s="563"/>
      <c r="U745" s="563"/>
      <c r="V745" s="563"/>
      <c r="W745" s="566"/>
      <c r="X745" s="563"/>
      <c r="Y745" s="566"/>
      <c r="Z745" s="563"/>
      <c r="AA745" s="563"/>
      <c r="AB745" s="563"/>
      <c r="AC745" s="566"/>
      <c r="AD745" s="563"/>
      <c r="AE745" s="566"/>
      <c r="AF745" s="563"/>
      <c r="AG745" s="563"/>
      <c r="AH745" s="563"/>
      <c r="AI745" s="566"/>
      <c r="AJ745" s="563"/>
      <c r="AK745" s="566"/>
      <c r="AL745" s="563"/>
      <c r="AM745" s="563"/>
      <c r="AN745" s="563"/>
      <c r="AO745" s="566"/>
      <c r="AP745" s="563"/>
      <c r="AQ745" s="566"/>
      <c r="AR745" s="563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</row>
    <row r="746" spans="1:86">
      <c r="A746" s="519">
        <v>167</v>
      </c>
      <c r="B746" s="440" t="s">
        <v>596</v>
      </c>
      <c r="C746" s="498" t="s">
        <v>597</v>
      </c>
      <c r="D746" s="501">
        <v>1.9</v>
      </c>
      <c r="E746" s="501">
        <v>17100</v>
      </c>
      <c r="F746" s="501">
        <v>1.9</v>
      </c>
      <c r="G746" s="501">
        <v>17100</v>
      </c>
      <c r="H746" s="440"/>
      <c r="I746" s="440"/>
      <c r="J746" s="440"/>
      <c r="K746" s="501"/>
      <c r="L746" s="440"/>
      <c r="M746" s="501"/>
      <c r="N746" s="372"/>
      <c r="O746" s="372"/>
      <c r="P746" s="372"/>
      <c r="Q746" s="516"/>
      <c r="R746" s="372"/>
      <c r="S746" s="516"/>
      <c r="T746" s="372" t="s">
        <v>2047</v>
      </c>
      <c r="U746" s="372" t="s">
        <v>1682</v>
      </c>
      <c r="V746" s="372" t="s">
        <v>11</v>
      </c>
      <c r="W746" s="267">
        <v>0.4</v>
      </c>
      <c r="X746" s="226" t="s">
        <v>5</v>
      </c>
      <c r="Y746" s="421">
        <v>5384.4519999999984</v>
      </c>
      <c r="Z746" s="372"/>
      <c r="AA746" s="372"/>
      <c r="AB746" s="372"/>
      <c r="AC746" s="516"/>
      <c r="AD746" s="372"/>
      <c r="AE746" s="516"/>
      <c r="AF746" s="372"/>
      <c r="AG746" s="372"/>
      <c r="AH746" s="372"/>
      <c r="AI746" s="516"/>
      <c r="AJ746" s="372"/>
      <c r="AK746" s="516"/>
      <c r="AL746" s="372"/>
      <c r="AM746" s="372"/>
      <c r="AN746" s="372"/>
      <c r="AO746" s="516"/>
      <c r="AP746" s="372"/>
      <c r="AQ746" s="516"/>
      <c r="AR746" s="372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</row>
    <row r="747" spans="1:86">
      <c r="A747" s="520"/>
      <c r="B747" s="441"/>
      <c r="C747" s="499"/>
      <c r="D747" s="502"/>
      <c r="E747" s="502"/>
      <c r="F747" s="502"/>
      <c r="G747" s="502"/>
      <c r="H747" s="441"/>
      <c r="I747" s="441"/>
      <c r="J747" s="441"/>
      <c r="K747" s="502"/>
      <c r="L747" s="441"/>
      <c r="M747" s="502"/>
      <c r="N747" s="373"/>
      <c r="O747" s="373"/>
      <c r="P747" s="373"/>
      <c r="Q747" s="517"/>
      <c r="R747" s="373"/>
      <c r="S747" s="517"/>
      <c r="T747" s="373"/>
      <c r="U747" s="373"/>
      <c r="V747" s="374"/>
      <c r="W747" s="268">
        <v>3600</v>
      </c>
      <c r="X747" s="226" t="s">
        <v>8</v>
      </c>
      <c r="Y747" s="422"/>
      <c r="Z747" s="373"/>
      <c r="AA747" s="373"/>
      <c r="AB747" s="373"/>
      <c r="AC747" s="517"/>
      <c r="AD747" s="373"/>
      <c r="AE747" s="517"/>
      <c r="AF747" s="373"/>
      <c r="AG747" s="373"/>
      <c r="AH747" s="373"/>
      <c r="AI747" s="517"/>
      <c r="AJ747" s="373"/>
      <c r="AK747" s="517"/>
      <c r="AL747" s="373"/>
      <c r="AM747" s="373"/>
      <c r="AN747" s="373"/>
      <c r="AO747" s="517"/>
      <c r="AP747" s="373"/>
      <c r="AQ747" s="517"/>
      <c r="AR747" s="373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</row>
    <row r="748" spans="1:86">
      <c r="A748" s="520"/>
      <c r="B748" s="441"/>
      <c r="C748" s="499"/>
      <c r="D748" s="502"/>
      <c r="E748" s="502"/>
      <c r="F748" s="502"/>
      <c r="G748" s="502"/>
      <c r="H748" s="441"/>
      <c r="I748" s="441"/>
      <c r="J748" s="441"/>
      <c r="K748" s="502"/>
      <c r="L748" s="441"/>
      <c r="M748" s="502"/>
      <c r="N748" s="373"/>
      <c r="O748" s="373"/>
      <c r="P748" s="373"/>
      <c r="Q748" s="517"/>
      <c r="R748" s="373"/>
      <c r="S748" s="517"/>
      <c r="T748" s="373"/>
      <c r="U748" s="373"/>
      <c r="V748" s="372" t="s">
        <v>12</v>
      </c>
      <c r="W748" s="268">
        <v>48.35</v>
      </c>
      <c r="X748" s="112" t="s">
        <v>8</v>
      </c>
      <c r="Y748" s="422"/>
      <c r="Z748" s="373"/>
      <c r="AA748" s="373"/>
      <c r="AB748" s="373"/>
      <c r="AC748" s="517"/>
      <c r="AD748" s="373"/>
      <c r="AE748" s="517"/>
      <c r="AF748" s="373"/>
      <c r="AG748" s="373"/>
      <c r="AH748" s="373"/>
      <c r="AI748" s="517"/>
      <c r="AJ748" s="373"/>
      <c r="AK748" s="517"/>
      <c r="AL748" s="373"/>
      <c r="AM748" s="373"/>
      <c r="AN748" s="373"/>
      <c r="AO748" s="517"/>
      <c r="AP748" s="373"/>
      <c r="AQ748" s="517"/>
      <c r="AR748" s="373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</row>
    <row r="749" spans="1:86">
      <c r="A749" s="520"/>
      <c r="B749" s="441"/>
      <c r="C749" s="499"/>
      <c r="D749" s="502"/>
      <c r="E749" s="502"/>
      <c r="F749" s="502"/>
      <c r="G749" s="502"/>
      <c r="H749" s="441"/>
      <c r="I749" s="441"/>
      <c r="J749" s="441"/>
      <c r="K749" s="502"/>
      <c r="L749" s="441"/>
      <c r="M749" s="502"/>
      <c r="N749" s="373"/>
      <c r="O749" s="373"/>
      <c r="P749" s="373"/>
      <c r="Q749" s="517"/>
      <c r="R749" s="373"/>
      <c r="S749" s="517"/>
      <c r="T749" s="373"/>
      <c r="U749" s="373"/>
      <c r="V749" s="374"/>
      <c r="W749" s="268">
        <v>0.4</v>
      </c>
      <c r="X749" s="226" t="s">
        <v>5</v>
      </c>
      <c r="Y749" s="422"/>
      <c r="Z749" s="373"/>
      <c r="AA749" s="373"/>
      <c r="AB749" s="373"/>
      <c r="AC749" s="517"/>
      <c r="AD749" s="373"/>
      <c r="AE749" s="517"/>
      <c r="AF749" s="373"/>
      <c r="AG749" s="373"/>
      <c r="AH749" s="373"/>
      <c r="AI749" s="517"/>
      <c r="AJ749" s="373"/>
      <c r="AK749" s="517"/>
      <c r="AL749" s="373"/>
      <c r="AM749" s="373"/>
      <c r="AN749" s="373"/>
      <c r="AO749" s="517"/>
      <c r="AP749" s="373"/>
      <c r="AQ749" s="517"/>
      <c r="AR749" s="373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</row>
    <row r="750" spans="1:86">
      <c r="A750" s="521"/>
      <c r="B750" s="442"/>
      <c r="C750" s="500"/>
      <c r="D750" s="503"/>
      <c r="E750" s="503"/>
      <c r="F750" s="503"/>
      <c r="G750" s="503"/>
      <c r="H750" s="442"/>
      <c r="I750" s="442"/>
      <c r="J750" s="442"/>
      <c r="K750" s="503"/>
      <c r="L750" s="442"/>
      <c r="M750" s="503"/>
      <c r="N750" s="374"/>
      <c r="O750" s="374"/>
      <c r="P750" s="374"/>
      <c r="Q750" s="518"/>
      <c r="R750" s="374"/>
      <c r="S750" s="518"/>
      <c r="T750" s="374"/>
      <c r="U750" s="374"/>
      <c r="V750" s="233" t="s">
        <v>105</v>
      </c>
      <c r="W750" s="243">
        <f>W747</f>
        <v>3600</v>
      </c>
      <c r="X750" s="112" t="s">
        <v>8</v>
      </c>
      <c r="Y750" s="423"/>
      <c r="Z750" s="374"/>
      <c r="AA750" s="374"/>
      <c r="AB750" s="374"/>
      <c r="AC750" s="518"/>
      <c r="AD750" s="374"/>
      <c r="AE750" s="518"/>
      <c r="AF750" s="374"/>
      <c r="AG750" s="374"/>
      <c r="AH750" s="374"/>
      <c r="AI750" s="518"/>
      <c r="AJ750" s="374"/>
      <c r="AK750" s="518"/>
      <c r="AL750" s="374"/>
      <c r="AM750" s="374"/>
      <c r="AN750" s="374"/>
      <c r="AO750" s="518"/>
      <c r="AP750" s="374"/>
      <c r="AQ750" s="518"/>
      <c r="AR750" s="374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</row>
    <row r="751" spans="1:86">
      <c r="A751" s="468">
        <v>168</v>
      </c>
      <c r="B751" s="440" t="s">
        <v>598</v>
      </c>
      <c r="C751" s="498" t="s">
        <v>599</v>
      </c>
      <c r="D751" s="501">
        <v>0.4</v>
      </c>
      <c r="E751" s="501">
        <v>1200</v>
      </c>
      <c r="F751" s="501">
        <v>0.4</v>
      </c>
      <c r="G751" s="501">
        <v>1200</v>
      </c>
      <c r="H751" s="440"/>
      <c r="I751" s="440"/>
      <c r="J751" s="440"/>
      <c r="K751" s="501"/>
      <c r="L751" s="440"/>
      <c r="M751" s="501"/>
      <c r="N751" s="440"/>
      <c r="O751" s="440"/>
      <c r="P751" s="440"/>
      <c r="Q751" s="501"/>
      <c r="R751" s="440"/>
      <c r="S751" s="501"/>
      <c r="T751" s="440" t="s">
        <v>1927</v>
      </c>
      <c r="U751" s="440" t="s">
        <v>1733</v>
      </c>
      <c r="V751" s="372" t="s">
        <v>11</v>
      </c>
      <c r="W751" s="267">
        <v>0.1</v>
      </c>
      <c r="X751" s="226" t="s">
        <v>5</v>
      </c>
      <c r="Y751" s="501">
        <v>1346.1130000000003</v>
      </c>
      <c r="Z751" s="440"/>
      <c r="AA751" s="440"/>
      <c r="AB751" s="440"/>
      <c r="AC751" s="501"/>
      <c r="AD751" s="440"/>
      <c r="AE751" s="501"/>
      <c r="AF751" s="440"/>
      <c r="AG751" s="440"/>
      <c r="AH751" s="440"/>
      <c r="AI751" s="501"/>
      <c r="AJ751" s="440"/>
      <c r="AK751" s="501"/>
      <c r="AL751" s="440"/>
      <c r="AM751" s="440"/>
      <c r="AN751" s="440"/>
      <c r="AO751" s="501"/>
      <c r="AP751" s="440"/>
      <c r="AQ751" s="501"/>
      <c r="AR751" s="440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</row>
    <row r="752" spans="1:86">
      <c r="A752" s="469"/>
      <c r="B752" s="441"/>
      <c r="C752" s="499"/>
      <c r="D752" s="502"/>
      <c r="E752" s="502"/>
      <c r="F752" s="502"/>
      <c r="G752" s="502"/>
      <c r="H752" s="441"/>
      <c r="I752" s="441"/>
      <c r="J752" s="441"/>
      <c r="K752" s="502"/>
      <c r="L752" s="441"/>
      <c r="M752" s="502"/>
      <c r="N752" s="441"/>
      <c r="O752" s="441"/>
      <c r="P752" s="441"/>
      <c r="Q752" s="502"/>
      <c r="R752" s="441"/>
      <c r="S752" s="502"/>
      <c r="T752" s="441"/>
      <c r="U752" s="441"/>
      <c r="V752" s="374"/>
      <c r="W752" s="268">
        <v>300</v>
      </c>
      <c r="X752" s="226" t="s">
        <v>8</v>
      </c>
      <c r="Y752" s="502"/>
      <c r="Z752" s="441"/>
      <c r="AA752" s="441"/>
      <c r="AB752" s="441"/>
      <c r="AC752" s="502"/>
      <c r="AD752" s="441"/>
      <c r="AE752" s="502"/>
      <c r="AF752" s="441"/>
      <c r="AG752" s="441"/>
      <c r="AH752" s="441"/>
      <c r="AI752" s="502"/>
      <c r="AJ752" s="441"/>
      <c r="AK752" s="502"/>
      <c r="AL752" s="441"/>
      <c r="AM752" s="441"/>
      <c r="AN752" s="441"/>
      <c r="AO752" s="502"/>
      <c r="AP752" s="441"/>
      <c r="AQ752" s="502"/>
      <c r="AR752" s="44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</row>
    <row r="753" spans="1:86">
      <c r="A753" s="469"/>
      <c r="B753" s="441"/>
      <c r="C753" s="499"/>
      <c r="D753" s="502"/>
      <c r="E753" s="502"/>
      <c r="F753" s="502"/>
      <c r="G753" s="502"/>
      <c r="H753" s="441"/>
      <c r="I753" s="441"/>
      <c r="J753" s="441"/>
      <c r="K753" s="502"/>
      <c r="L753" s="441"/>
      <c r="M753" s="502"/>
      <c r="N753" s="441"/>
      <c r="O753" s="441"/>
      <c r="P753" s="441"/>
      <c r="Q753" s="502"/>
      <c r="R753" s="441"/>
      <c r="S753" s="502"/>
      <c r="T753" s="441"/>
      <c r="U753" s="441"/>
      <c r="V753" s="372" t="s">
        <v>12</v>
      </c>
      <c r="W753" s="268">
        <v>29.7</v>
      </c>
      <c r="X753" s="112" t="s">
        <v>8</v>
      </c>
      <c r="Y753" s="502"/>
      <c r="Z753" s="441"/>
      <c r="AA753" s="441"/>
      <c r="AB753" s="441"/>
      <c r="AC753" s="502"/>
      <c r="AD753" s="441"/>
      <c r="AE753" s="502"/>
      <c r="AF753" s="441"/>
      <c r="AG753" s="441"/>
      <c r="AH753" s="441"/>
      <c r="AI753" s="502"/>
      <c r="AJ753" s="441"/>
      <c r="AK753" s="502"/>
      <c r="AL753" s="441"/>
      <c r="AM753" s="441"/>
      <c r="AN753" s="441"/>
      <c r="AO753" s="502"/>
      <c r="AP753" s="441"/>
      <c r="AQ753" s="502"/>
      <c r="AR753" s="44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</row>
    <row r="754" spans="1:86">
      <c r="A754" s="469"/>
      <c r="B754" s="441"/>
      <c r="C754" s="499"/>
      <c r="D754" s="502"/>
      <c r="E754" s="502"/>
      <c r="F754" s="502"/>
      <c r="G754" s="502"/>
      <c r="H754" s="441"/>
      <c r="I754" s="441"/>
      <c r="J754" s="441"/>
      <c r="K754" s="502"/>
      <c r="L754" s="441"/>
      <c r="M754" s="502"/>
      <c r="N754" s="441"/>
      <c r="O754" s="441"/>
      <c r="P754" s="441"/>
      <c r="Q754" s="502"/>
      <c r="R754" s="441"/>
      <c r="S754" s="502"/>
      <c r="T754" s="441"/>
      <c r="U754" s="441"/>
      <c r="V754" s="374"/>
      <c r="W754" s="268">
        <v>0.1</v>
      </c>
      <c r="X754" s="226" t="s">
        <v>5</v>
      </c>
      <c r="Y754" s="502"/>
      <c r="Z754" s="441"/>
      <c r="AA754" s="441"/>
      <c r="AB754" s="441"/>
      <c r="AC754" s="502"/>
      <c r="AD754" s="441"/>
      <c r="AE754" s="502"/>
      <c r="AF754" s="441"/>
      <c r="AG754" s="441"/>
      <c r="AH754" s="441"/>
      <c r="AI754" s="502"/>
      <c r="AJ754" s="441"/>
      <c r="AK754" s="502"/>
      <c r="AL754" s="441"/>
      <c r="AM754" s="441"/>
      <c r="AN754" s="441"/>
      <c r="AO754" s="502"/>
      <c r="AP754" s="441"/>
      <c r="AQ754" s="502"/>
      <c r="AR754" s="44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</row>
    <row r="755" spans="1:86">
      <c r="A755" s="470"/>
      <c r="B755" s="442"/>
      <c r="C755" s="500"/>
      <c r="D755" s="503"/>
      <c r="E755" s="503"/>
      <c r="F755" s="503"/>
      <c r="G755" s="503"/>
      <c r="H755" s="442"/>
      <c r="I755" s="442"/>
      <c r="J755" s="442"/>
      <c r="K755" s="503"/>
      <c r="L755" s="442"/>
      <c r="M755" s="503"/>
      <c r="N755" s="442"/>
      <c r="O755" s="442"/>
      <c r="P755" s="442"/>
      <c r="Q755" s="503"/>
      <c r="R755" s="442"/>
      <c r="S755" s="503"/>
      <c r="T755" s="442"/>
      <c r="U755" s="442"/>
      <c r="V755" s="233" t="s">
        <v>105</v>
      </c>
      <c r="W755" s="243">
        <f>W752</f>
        <v>300</v>
      </c>
      <c r="X755" s="112" t="s">
        <v>8</v>
      </c>
      <c r="Y755" s="503"/>
      <c r="Z755" s="442"/>
      <c r="AA755" s="442"/>
      <c r="AB755" s="442"/>
      <c r="AC755" s="503"/>
      <c r="AD755" s="442"/>
      <c r="AE755" s="503"/>
      <c r="AF755" s="442"/>
      <c r="AG755" s="442"/>
      <c r="AH755" s="442"/>
      <c r="AI755" s="503"/>
      <c r="AJ755" s="442"/>
      <c r="AK755" s="503"/>
      <c r="AL755" s="442"/>
      <c r="AM755" s="442"/>
      <c r="AN755" s="442"/>
      <c r="AO755" s="503"/>
      <c r="AP755" s="442"/>
      <c r="AQ755" s="503"/>
      <c r="AR755" s="442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</row>
    <row r="756" spans="1:86">
      <c r="A756" s="484">
        <v>169</v>
      </c>
      <c r="B756" s="505" t="s">
        <v>608</v>
      </c>
      <c r="C756" s="487" t="s">
        <v>2048</v>
      </c>
      <c r="D756" s="411">
        <v>0.3</v>
      </c>
      <c r="E756" s="411">
        <v>1185</v>
      </c>
      <c r="F756" s="411">
        <v>0.3</v>
      </c>
      <c r="G756" s="411">
        <v>1185</v>
      </c>
      <c r="H756" s="440"/>
      <c r="I756" s="440"/>
      <c r="J756" s="440"/>
      <c r="K756" s="555"/>
      <c r="L756" s="635"/>
      <c r="M756" s="387"/>
      <c r="N756" s="635"/>
      <c r="O756" s="635"/>
      <c r="P756" s="635"/>
      <c r="Q756" s="555"/>
      <c r="R756" s="635"/>
      <c r="S756" s="555"/>
      <c r="T756" s="440" t="s">
        <v>1913</v>
      </c>
      <c r="U756" s="440" t="s">
        <v>2049</v>
      </c>
      <c r="V756" s="440" t="s">
        <v>41</v>
      </c>
      <c r="W756" s="243">
        <v>0.33700000000000002</v>
      </c>
      <c r="X756" s="112" t="s">
        <v>5</v>
      </c>
      <c r="Y756" s="387">
        <v>4536.4008100000001</v>
      </c>
      <c r="Z756" s="635"/>
      <c r="AA756" s="635"/>
      <c r="AB756" s="635"/>
      <c r="AC756" s="555"/>
      <c r="AD756" s="635"/>
      <c r="AE756" s="555"/>
      <c r="AF756" s="635"/>
      <c r="AG756" s="635"/>
      <c r="AH756" s="635"/>
      <c r="AI756" s="555"/>
      <c r="AJ756" s="635"/>
      <c r="AK756" s="555"/>
      <c r="AL756" s="635"/>
      <c r="AM756" s="635"/>
      <c r="AN756" s="635"/>
      <c r="AO756" s="555"/>
      <c r="AP756" s="635"/>
      <c r="AQ756" s="555"/>
      <c r="AR756" s="635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</row>
    <row r="757" spans="1:86">
      <c r="A757" s="485"/>
      <c r="B757" s="507"/>
      <c r="C757" s="488"/>
      <c r="D757" s="515"/>
      <c r="E757" s="515"/>
      <c r="F757" s="515"/>
      <c r="G757" s="515"/>
      <c r="H757" s="442"/>
      <c r="I757" s="442"/>
      <c r="J757" s="442"/>
      <c r="K757" s="557"/>
      <c r="L757" s="636"/>
      <c r="M757" s="389"/>
      <c r="N757" s="636"/>
      <c r="O757" s="636"/>
      <c r="P757" s="636"/>
      <c r="Q757" s="557"/>
      <c r="R757" s="636"/>
      <c r="S757" s="557"/>
      <c r="T757" s="442"/>
      <c r="U757" s="442"/>
      <c r="V757" s="442"/>
      <c r="W757" s="243">
        <v>1185</v>
      </c>
      <c r="X757" s="112" t="s">
        <v>8</v>
      </c>
      <c r="Y757" s="389"/>
      <c r="Z757" s="636"/>
      <c r="AA757" s="636"/>
      <c r="AB757" s="636"/>
      <c r="AC757" s="557"/>
      <c r="AD757" s="636"/>
      <c r="AE757" s="557"/>
      <c r="AF757" s="636"/>
      <c r="AG757" s="636"/>
      <c r="AH757" s="636"/>
      <c r="AI757" s="557"/>
      <c r="AJ757" s="636"/>
      <c r="AK757" s="557"/>
      <c r="AL757" s="636"/>
      <c r="AM757" s="636"/>
      <c r="AN757" s="636"/>
      <c r="AO757" s="557"/>
      <c r="AP757" s="636"/>
      <c r="AQ757" s="557"/>
      <c r="AR757" s="636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</row>
    <row r="758" spans="1:86">
      <c r="A758" s="484">
        <v>170</v>
      </c>
      <c r="B758" s="635" t="s">
        <v>610</v>
      </c>
      <c r="C758" s="498" t="s">
        <v>611</v>
      </c>
      <c r="D758" s="555">
        <v>1.1000000000000001</v>
      </c>
      <c r="E758" s="555">
        <v>3850</v>
      </c>
      <c r="F758" s="555">
        <v>1.1000000000000001</v>
      </c>
      <c r="G758" s="555">
        <v>3850</v>
      </c>
      <c r="H758" s="635"/>
      <c r="I758" s="635"/>
      <c r="J758" s="635"/>
      <c r="K758" s="555"/>
      <c r="L758" s="635"/>
      <c r="M758" s="555"/>
      <c r="N758" s="635"/>
      <c r="O758" s="635"/>
      <c r="P758" s="635"/>
      <c r="Q758" s="555"/>
      <c r="R758" s="635"/>
      <c r="S758" s="555"/>
      <c r="T758" s="440" t="s">
        <v>1913</v>
      </c>
      <c r="U758" s="635" t="s">
        <v>1744</v>
      </c>
      <c r="V758" s="372" t="s">
        <v>11</v>
      </c>
      <c r="W758" s="243">
        <v>1.1000000000000001</v>
      </c>
      <c r="X758" s="112" t="s">
        <v>5</v>
      </c>
      <c r="Y758" s="421">
        <v>14807.243</v>
      </c>
      <c r="Z758" s="418"/>
      <c r="AA758" s="418"/>
      <c r="AB758" s="418"/>
      <c r="AC758" s="421"/>
      <c r="AD758" s="418"/>
      <c r="AE758" s="421"/>
      <c r="AF758" s="418"/>
      <c r="AG758" s="418"/>
      <c r="AH758" s="418"/>
      <c r="AI758" s="421"/>
      <c r="AJ758" s="418"/>
      <c r="AK758" s="421"/>
      <c r="AL758" s="418"/>
      <c r="AM758" s="418"/>
      <c r="AN758" s="418"/>
      <c r="AO758" s="421"/>
      <c r="AP758" s="418"/>
      <c r="AQ758" s="421"/>
      <c r="AR758" s="418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</row>
    <row r="759" spans="1:86">
      <c r="A759" s="504"/>
      <c r="B759" s="654"/>
      <c r="C759" s="499"/>
      <c r="D759" s="556"/>
      <c r="E759" s="556"/>
      <c r="F759" s="556"/>
      <c r="G759" s="556"/>
      <c r="H759" s="654"/>
      <c r="I759" s="654"/>
      <c r="J759" s="654"/>
      <c r="K759" s="556"/>
      <c r="L759" s="654"/>
      <c r="M759" s="556"/>
      <c r="N759" s="654"/>
      <c r="O759" s="654"/>
      <c r="P759" s="654"/>
      <c r="Q759" s="556"/>
      <c r="R759" s="654"/>
      <c r="S759" s="556"/>
      <c r="T759" s="441"/>
      <c r="U759" s="654"/>
      <c r="V759" s="374"/>
      <c r="W759" s="243">
        <v>3850</v>
      </c>
      <c r="X759" s="112" t="s">
        <v>8</v>
      </c>
      <c r="Y759" s="422"/>
      <c r="Z759" s="419"/>
      <c r="AA759" s="419"/>
      <c r="AB759" s="419"/>
      <c r="AC759" s="422"/>
      <c r="AD759" s="419"/>
      <c r="AE759" s="422"/>
      <c r="AF759" s="419"/>
      <c r="AG759" s="419"/>
      <c r="AH759" s="419"/>
      <c r="AI759" s="422"/>
      <c r="AJ759" s="419"/>
      <c r="AK759" s="422"/>
      <c r="AL759" s="419"/>
      <c r="AM759" s="419"/>
      <c r="AN759" s="419"/>
      <c r="AO759" s="422"/>
      <c r="AP759" s="419"/>
      <c r="AQ759" s="422"/>
      <c r="AR759" s="419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</row>
    <row r="760" spans="1:86">
      <c r="A760" s="485"/>
      <c r="B760" s="636"/>
      <c r="C760" s="500"/>
      <c r="D760" s="557"/>
      <c r="E760" s="557"/>
      <c r="F760" s="557"/>
      <c r="G760" s="557"/>
      <c r="H760" s="636"/>
      <c r="I760" s="636"/>
      <c r="J760" s="636"/>
      <c r="K760" s="557"/>
      <c r="L760" s="636"/>
      <c r="M760" s="557"/>
      <c r="N760" s="636"/>
      <c r="O760" s="636"/>
      <c r="P760" s="636"/>
      <c r="Q760" s="557"/>
      <c r="R760" s="636"/>
      <c r="S760" s="557"/>
      <c r="T760" s="442"/>
      <c r="U760" s="636"/>
      <c r="V760" s="233" t="s">
        <v>105</v>
      </c>
      <c r="W760" s="243">
        <f>W759</f>
        <v>3850</v>
      </c>
      <c r="X760" s="112" t="s">
        <v>8</v>
      </c>
      <c r="Y760" s="423"/>
      <c r="Z760" s="420"/>
      <c r="AA760" s="420"/>
      <c r="AB760" s="420"/>
      <c r="AC760" s="423"/>
      <c r="AD760" s="420"/>
      <c r="AE760" s="423"/>
      <c r="AF760" s="420"/>
      <c r="AG760" s="420"/>
      <c r="AH760" s="420"/>
      <c r="AI760" s="423"/>
      <c r="AJ760" s="420"/>
      <c r="AK760" s="423"/>
      <c r="AL760" s="420"/>
      <c r="AM760" s="420"/>
      <c r="AN760" s="420"/>
      <c r="AO760" s="423"/>
      <c r="AP760" s="420"/>
      <c r="AQ760" s="423"/>
      <c r="AR760" s="420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</row>
    <row r="761" spans="1:86">
      <c r="A761" s="519">
        <v>171</v>
      </c>
      <c r="B761" s="606" t="s">
        <v>621</v>
      </c>
      <c r="C761" s="552" t="s">
        <v>622</v>
      </c>
      <c r="D761" s="501">
        <v>0.9</v>
      </c>
      <c r="E761" s="501">
        <v>4027</v>
      </c>
      <c r="F761" s="501">
        <v>0.9</v>
      </c>
      <c r="G761" s="501">
        <v>4027</v>
      </c>
      <c r="H761" s="606"/>
      <c r="I761" s="606"/>
      <c r="J761" s="606"/>
      <c r="K761" s="501"/>
      <c r="L761" s="606"/>
      <c r="M761" s="501"/>
      <c r="N761" s="525" t="s">
        <v>2050</v>
      </c>
      <c r="O761" s="525" t="s">
        <v>2051</v>
      </c>
      <c r="P761" s="372" t="s">
        <v>11</v>
      </c>
      <c r="Q761" s="267">
        <v>0.89500000000000002</v>
      </c>
      <c r="R761" s="226" t="s">
        <v>5</v>
      </c>
      <c r="S761" s="516">
        <v>4564.1210000000001</v>
      </c>
      <c r="T761" s="525"/>
      <c r="U761" s="525"/>
      <c r="V761" s="525"/>
      <c r="W761" s="516"/>
      <c r="X761" s="525"/>
      <c r="Y761" s="516"/>
      <c r="Z761" s="525"/>
      <c r="AA761" s="525"/>
      <c r="AB761" s="525"/>
      <c r="AC761" s="516"/>
      <c r="AD761" s="525"/>
      <c r="AE761" s="516"/>
      <c r="AF761" s="525"/>
      <c r="AG761" s="525"/>
      <c r="AH761" s="525"/>
      <c r="AI761" s="516"/>
      <c r="AJ761" s="525"/>
      <c r="AK761" s="516"/>
      <c r="AL761" s="525"/>
      <c r="AM761" s="525"/>
      <c r="AN761" s="525"/>
      <c r="AO761" s="516"/>
      <c r="AP761" s="525"/>
      <c r="AQ761" s="516"/>
      <c r="AR761" s="525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</row>
    <row r="762" spans="1:86">
      <c r="A762" s="520"/>
      <c r="B762" s="607"/>
      <c r="C762" s="553"/>
      <c r="D762" s="502"/>
      <c r="E762" s="502"/>
      <c r="F762" s="502"/>
      <c r="G762" s="502"/>
      <c r="H762" s="607"/>
      <c r="I762" s="607"/>
      <c r="J762" s="607"/>
      <c r="K762" s="502"/>
      <c r="L762" s="607"/>
      <c r="M762" s="502"/>
      <c r="N762" s="526"/>
      <c r="O762" s="526"/>
      <c r="P762" s="374"/>
      <c r="Q762" s="268">
        <v>4027</v>
      </c>
      <c r="R762" s="226" t="s">
        <v>8</v>
      </c>
      <c r="S762" s="517"/>
      <c r="T762" s="526"/>
      <c r="U762" s="526"/>
      <c r="V762" s="526"/>
      <c r="W762" s="517"/>
      <c r="X762" s="526"/>
      <c r="Y762" s="517"/>
      <c r="Z762" s="526"/>
      <c r="AA762" s="526"/>
      <c r="AB762" s="526"/>
      <c r="AC762" s="517"/>
      <c r="AD762" s="526"/>
      <c r="AE762" s="517"/>
      <c r="AF762" s="526"/>
      <c r="AG762" s="526"/>
      <c r="AH762" s="526"/>
      <c r="AI762" s="517"/>
      <c r="AJ762" s="526"/>
      <c r="AK762" s="517"/>
      <c r="AL762" s="526"/>
      <c r="AM762" s="526"/>
      <c r="AN762" s="526"/>
      <c r="AO762" s="517"/>
      <c r="AP762" s="526"/>
      <c r="AQ762" s="517"/>
      <c r="AR762" s="526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</row>
    <row r="763" spans="1:86">
      <c r="A763" s="520"/>
      <c r="B763" s="607"/>
      <c r="C763" s="553"/>
      <c r="D763" s="502"/>
      <c r="E763" s="502"/>
      <c r="F763" s="502"/>
      <c r="G763" s="502"/>
      <c r="H763" s="607"/>
      <c r="I763" s="607"/>
      <c r="J763" s="607"/>
      <c r="K763" s="502"/>
      <c r="L763" s="607"/>
      <c r="M763" s="502"/>
      <c r="N763" s="526"/>
      <c r="O763" s="526"/>
      <c r="P763" s="372" t="s">
        <v>12</v>
      </c>
      <c r="Q763" s="268">
        <v>131.19999999999999</v>
      </c>
      <c r="R763" s="112" t="s">
        <v>8</v>
      </c>
      <c r="S763" s="517"/>
      <c r="T763" s="526"/>
      <c r="U763" s="526"/>
      <c r="V763" s="526"/>
      <c r="W763" s="517"/>
      <c r="X763" s="526"/>
      <c r="Y763" s="517"/>
      <c r="Z763" s="526"/>
      <c r="AA763" s="526"/>
      <c r="AB763" s="526"/>
      <c r="AC763" s="517"/>
      <c r="AD763" s="526"/>
      <c r="AE763" s="517"/>
      <c r="AF763" s="526"/>
      <c r="AG763" s="526"/>
      <c r="AH763" s="526"/>
      <c r="AI763" s="517"/>
      <c r="AJ763" s="526"/>
      <c r="AK763" s="517"/>
      <c r="AL763" s="526"/>
      <c r="AM763" s="526"/>
      <c r="AN763" s="526"/>
      <c r="AO763" s="517"/>
      <c r="AP763" s="526"/>
      <c r="AQ763" s="517"/>
      <c r="AR763" s="526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</row>
    <row r="764" spans="1:86">
      <c r="A764" s="520"/>
      <c r="B764" s="607"/>
      <c r="C764" s="553"/>
      <c r="D764" s="502"/>
      <c r="E764" s="502"/>
      <c r="F764" s="502"/>
      <c r="G764" s="502"/>
      <c r="H764" s="607"/>
      <c r="I764" s="607"/>
      <c r="J764" s="607"/>
      <c r="K764" s="502"/>
      <c r="L764" s="607"/>
      <c r="M764" s="502"/>
      <c r="N764" s="526"/>
      <c r="O764" s="526"/>
      <c r="P764" s="374"/>
      <c r="Q764" s="268">
        <v>0.9</v>
      </c>
      <c r="R764" s="226" t="s">
        <v>5</v>
      </c>
      <c r="S764" s="517"/>
      <c r="T764" s="526"/>
      <c r="U764" s="526"/>
      <c r="V764" s="526"/>
      <c r="W764" s="517"/>
      <c r="X764" s="526"/>
      <c r="Y764" s="517"/>
      <c r="Z764" s="526"/>
      <c r="AA764" s="526"/>
      <c r="AB764" s="526"/>
      <c r="AC764" s="517"/>
      <c r="AD764" s="526"/>
      <c r="AE764" s="517"/>
      <c r="AF764" s="526"/>
      <c r="AG764" s="526"/>
      <c r="AH764" s="526"/>
      <c r="AI764" s="517"/>
      <c r="AJ764" s="526"/>
      <c r="AK764" s="517"/>
      <c r="AL764" s="526"/>
      <c r="AM764" s="526"/>
      <c r="AN764" s="526"/>
      <c r="AO764" s="517"/>
      <c r="AP764" s="526"/>
      <c r="AQ764" s="517"/>
      <c r="AR764" s="526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</row>
    <row r="765" spans="1:86">
      <c r="A765" s="521"/>
      <c r="B765" s="608"/>
      <c r="C765" s="554"/>
      <c r="D765" s="503"/>
      <c r="E765" s="503"/>
      <c r="F765" s="503"/>
      <c r="G765" s="503"/>
      <c r="H765" s="608"/>
      <c r="I765" s="608"/>
      <c r="J765" s="608"/>
      <c r="K765" s="503"/>
      <c r="L765" s="608"/>
      <c r="M765" s="503"/>
      <c r="N765" s="527"/>
      <c r="O765" s="527"/>
      <c r="P765" s="233" t="s">
        <v>105</v>
      </c>
      <c r="Q765" s="243">
        <f>Q762</f>
        <v>4027</v>
      </c>
      <c r="R765" s="112" t="s">
        <v>8</v>
      </c>
      <c r="S765" s="518"/>
      <c r="T765" s="527"/>
      <c r="U765" s="527"/>
      <c r="V765" s="527"/>
      <c r="W765" s="518"/>
      <c r="X765" s="527"/>
      <c r="Y765" s="518"/>
      <c r="Z765" s="527"/>
      <c r="AA765" s="527"/>
      <c r="AB765" s="527"/>
      <c r="AC765" s="518"/>
      <c r="AD765" s="527"/>
      <c r="AE765" s="518"/>
      <c r="AF765" s="527"/>
      <c r="AG765" s="527"/>
      <c r="AH765" s="527"/>
      <c r="AI765" s="518"/>
      <c r="AJ765" s="527"/>
      <c r="AK765" s="518"/>
      <c r="AL765" s="527"/>
      <c r="AM765" s="527"/>
      <c r="AN765" s="527"/>
      <c r="AO765" s="518"/>
      <c r="AP765" s="527"/>
      <c r="AQ765" s="518"/>
      <c r="AR765" s="527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</row>
    <row r="766" spans="1:86">
      <c r="A766" s="703">
        <v>172</v>
      </c>
      <c r="B766" s="522" t="s">
        <v>623</v>
      </c>
      <c r="C766" s="533" t="s">
        <v>624</v>
      </c>
      <c r="D766" s="411">
        <v>0.3</v>
      </c>
      <c r="E766" s="411">
        <v>1190</v>
      </c>
      <c r="F766" s="411">
        <v>0.3</v>
      </c>
      <c r="G766" s="411">
        <v>1190</v>
      </c>
      <c r="H766" s="522"/>
      <c r="I766" s="522"/>
      <c r="J766" s="522"/>
      <c r="K766" s="411"/>
      <c r="L766" s="522"/>
      <c r="M766" s="411"/>
      <c r="N766" s="443"/>
      <c r="O766" s="443"/>
      <c r="P766" s="443"/>
      <c r="Q766" s="448"/>
      <c r="R766" s="443"/>
      <c r="S766" s="448"/>
      <c r="T766" s="443" t="s">
        <v>2052</v>
      </c>
      <c r="U766" s="443" t="s">
        <v>1951</v>
      </c>
      <c r="V766" s="372" t="s">
        <v>11</v>
      </c>
      <c r="W766" s="243">
        <v>0.13</v>
      </c>
      <c r="X766" s="112" t="s">
        <v>5</v>
      </c>
      <c r="Y766" s="421">
        <v>1749.9469000000004</v>
      </c>
      <c r="Z766" s="443"/>
      <c r="AA766" s="443"/>
      <c r="AB766" s="443"/>
      <c r="AC766" s="448"/>
      <c r="AD766" s="443"/>
      <c r="AE766" s="448"/>
      <c r="AF766" s="443"/>
      <c r="AG766" s="443"/>
      <c r="AH766" s="443"/>
      <c r="AI766" s="448"/>
      <c r="AJ766" s="443"/>
      <c r="AK766" s="448"/>
      <c r="AL766" s="443"/>
      <c r="AM766" s="443"/>
      <c r="AN766" s="443"/>
      <c r="AO766" s="448"/>
      <c r="AP766" s="443"/>
      <c r="AQ766" s="448"/>
      <c r="AR766" s="443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</row>
    <row r="767" spans="1:86">
      <c r="A767" s="704"/>
      <c r="B767" s="523"/>
      <c r="C767" s="534"/>
      <c r="D767" s="412"/>
      <c r="E767" s="412"/>
      <c r="F767" s="412"/>
      <c r="G767" s="412"/>
      <c r="H767" s="523"/>
      <c r="I767" s="523"/>
      <c r="J767" s="523"/>
      <c r="K767" s="412"/>
      <c r="L767" s="523"/>
      <c r="M767" s="412"/>
      <c r="N767" s="444"/>
      <c r="O767" s="444"/>
      <c r="P767" s="444"/>
      <c r="Q767" s="483"/>
      <c r="R767" s="444"/>
      <c r="S767" s="483"/>
      <c r="T767" s="444"/>
      <c r="U767" s="444"/>
      <c r="V767" s="374"/>
      <c r="W767" s="243">
        <v>553</v>
      </c>
      <c r="X767" s="112" t="s">
        <v>8</v>
      </c>
      <c r="Y767" s="422"/>
      <c r="Z767" s="444"/>
      <c r="AA767" s="444"/>
      <c r="AB767" s="444"/>
      <c r="AC767" s="483"/>
      <c r="AD767" s="444"/>
      <c r="AE767" s="483"/>
      <c r="AF767" s="444"/>
      <c r="AG767" s="444"/>
      <c r="AH767" s="444"/>
      <c r="AI767" s="483"/>
      <c r="AJ767" s="444"/>
      <c r="AK767" s="483"/>
      <c r="AL767" s="444"/>
      <c r="AM767" s="444"/>
      <c r="AN767" s="444"/>
      <c r="AO767" s="483"/>
      <c r="AP767" s="444"/>
      <c r="AQ767" s="483"/>
      <c r="AR767" s="444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</row>
    <row r="768" spans="1:86">
      <c r="A768" s="705"/>
      <c r="B768" s="524"/>
      <c r="C768" s="912"/>
      <c r="D768" s="515"/>
      <c r="E768" s="515"/>
      <c r="F768" s="515"/>
      <c r="G768" s="515"/>
      <c r="H768" s="524"/>
      <c r="I768" s="524"/>
      <c r="J768" s="524"/>
      <c r="K768" s="515"/>
      <c r="L768" s="524"/>
      <c r="M768" s="515"/>
      <c r="N768" s="445"/>
      <c r="O768" s="445"/>
      <c r="P768" s="445"/>
      <c r="Q768" s="449"/>
      <c r="R768" s="445"/>
      <c r="S768" s="449"/>
      <c r="T768" s="445"/>
      <c r="U768" s="445"/>
      <c r="V768" s="233" t="s">
        <v>105</v>
      </c>
      <c r="W768" s="243">
        <f>W767</f>
        <v>553</v>
      </c>
      <c r="X768" s="112" t="s">
        <v>8</v>
      </c>
      <c r="Y768" s="423"/>
      <c r="Z768" s="445"/>
      <c r="AA768" s="445"/>
      <c r="AB768" s="445"/>
      <c r="AC768" s="449"/>
      <c r="AD768" s="445"/>
      <c r="AE768" s="449"/>
      <c r="AF768" s="445"/>
      <c r="AG768" s="445"/>
      <c r="AH768" s="445"/>
      <c r="AI768" s="449"/>
      <c r="AJ768" s="445"/>
      <c r="AK768" s="449"/>
      <c r="AL768" s="445"/>
      <c r="AM768" s="445"/>
      <c r="AN768" s="445"/>
      <c r="AO768" s="449"/>
      <c r="AP768" s="445"/>
      <c r="AQ768" s="449"/>
      <c r="AR768" s="445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</row>
    <row r="769" spans="1:86">
      <c r="A769" s="468">
        <v>173</v>
      </c>
      <c r="B769" s="440" t="s">
        <v>629</v>
      </c>
      <c r="C769" s="498" t="s">
        <v>630</v>
      </c>
      <c r="D769" s="501">
        <v>1.1000000000000001</v>
      </c>
      <c r="E769" s="501">
        <v>4518</v>
      </c>
      <c r="F769" s="501">
        <v>1.1000000000000001</v>
      </c>
      <c r="G769" s="501">
        <v>4518</v>
      </c>
      <c r="H769" s="706"/>
      <c r="I769" s="706"/>
      <c r="J769" s="706"/>
      <c r="K769" s="708"/>
      <c r="L769" s="706"/>
      <c r="M769" s="708"/>
      <c r="N769" s="440" t="s">
        <v>2053</v>
      </c>
      <c r="O769" s="440" t="s">
        <v>2054</v>
      </c>
      <c r="P769" s="440" t="s">
        <v>41</v>
      </c>
      <c r="Q769" s="243">
        <v>1.1399999999999999</v>
      </c>
      <c r="R769" s="112" t="s">
        <v>5</v>
      </c>
      <c r="S769" s="387">
        <v>14736.417145696678</v>
      </c>
      <c r="T769" s="387"/>
      <c r="U769" s="387"/>
      <c r="V769" s="387"/>
      <c r="W769" s="387"/>
      <c r="X769" s="387"/>
      <c r="Y769" s="387"/>
      <c r="Z769" s="387"/>
      <c r="AA769" s="387"/>
      <c r="AB769" s="387"/>
      <c r="AC769" s="387"/>
      <c r="AD769" s="387"/>
      <c r="AE769" s="387"/>
      <c r="AF769" s="387"/>
      <c r="AG769" s="387"/>
      <c r="AH769" s="387"/>
      <c r="AI769" s="387"/>
      <c r="AJ769" s="387"/>
      <c r="AK769" s="387"/>
      <c r="AL769" s="387"/>
      <c r="AM769" s="387"/>
      <c r="AN769" s="387"/>
      <c r="AO769" s="387"/>
      <c r="AP769" s="387"/>
      <c r="AQ769" s="387"/>
      <c r="AR769" s="387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</row>
    <row r="770" spans="1:86">
      <c r="A770" s="470"/>
      <c r="B770" s="442"/>
      <c r="C770" s="500"/>
      <c r="D770" s="503"/>
      <c r="E770" s="503"/>
      <c r="F770" s="503"/>
      <c r="G770" s="503"/>
      <c r="H770" s="707"/>
      <c r="I770" s="707"/>
      <c r="J770" s="707"/>
      <c r="K770" s="709"/>
      <c r="L770" s="707"/>
      <c r="M770" s="709"/>
      <c r="N770" s="442"/>
      <c r="O770" s="442"/>
      <c r="P770" s="442"/>
      <c r="Q770" s="243">
        <v>4518</v>
      </c>
      <c r="R770" s="112" t="s">
        <v>8</v>
      </c>
      <c r="S770" s="389"/>
      <c r="T770" s="389"/>
      <c r="U770" s="389"/>
      <c r="V770" s="389"/>
      <c r="W770" s="389"/>
      <c r="X770" s="389"/>
      <c r="Y770" s="389"/>
      <c r="Z770" s="389"/>
      <c r="AA770" s="389"/>
      <c r="AB770" s="389"/>
      <c r="AC770" s="389"/>
      <c r="AD770" s="389"/>
      <c r="AE770" s="389"/>
      <c r="AF770" s="389"/>
      <c r="AG770" s="389"/>
      <c r="AH770" s="389"/>
      <c r="AI770" s="389"/>
      <c r="AJ770" s="389"/>
      <c r="AK770" s="389"/>
      <c r="AL770" s="389"/>
      <c r="AM770" s="389"/>
      <c r="AN770" s="389"/>
      <c r="AO770" s="389"/>
      <c r="AP770" s="389"/>
      <c r="AQ770" s="389"/>
      <c r="AR770" s="389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</row>
    <row r="771" spans="1:86">
      <c r="A771" s="468">
        <v>174</v>
      </c>
      <c r="B771" s="606" t="s">
        <v>635</v>
      </c>
      <c r="C771" s="906" t="s">
        <v>636</v>
      </c>
      <c r="D771" s="390">
        <v>0.3</v>
      </c>
      <c r="E771" s="390">
        <v>1600</v>
      </c>
      <c r="F771" s="390">
        <v>0.3</v>
      </c>
      <c r="G771" s="390">
        <v>1600</v>
      </c>
      <c r="H771" s="907" t="s">
        <v>2055</v>
      </c>
      <c r="I771" s="907" t="s">
        <v>2056</v>
      </c>
      <c r="J771" s="405" t="s">
        <v>11</v>
      </c>
      <c r="K771" s="266">
        <v>0.32</v>
      </c>
      <c r="L771" s="316" t="s">
        <v>5</v>
      </c>
      <c r="M771" s="390">
        <v>2587.759</v>
      </c>
      <c r="N771" s="606"/>
      <c r="O771" s="606"/>
      <c r="P771" s="606"/>
      <c r="Q771" s="501"/>
      <c r="R771" s="606"/>
      <c r="S771" s="501"/>
      <c r="T771" s="606"/>
      <c r="U771" s="606"/>
      <c r="V771" s="606"/>
      <c r="W771" s="501"/>
      <c r="X771" s="606"/>
      <c r="Y771" s="501"/>
      <c r="Z771" s="606"/>
      <c r="AA771" s="606"/>
      <c r="AB771" s="606"/>
      <c r="AC771" s="501"/>
      <c r="AD771" s="606"/>
      <c r="AE771" s="501"/>
      <c r="AF771" s="606"/>
      <c r="AG771" s="606"/>
      <c r="AH771" s="606"/>
      <c r="AI771" s="501"/>
      <c r="AJ771" s="606"/>
      <c r="AK771" s="501"/>
      <c r="AL771" s="606"/>
      <c r="AM771" s="606"/>
      <c r="AN771" s="606"/>
      <c r="AO771" s="501"/>
      <c r="AP771" s="606"/>
      <c r="AQ771" s="501"/>
      <c r="AR771" s="606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</row>
    <row r="772" spans="1:86">
      <c r="A772" s="469"/>
      <c r="B772" s="607"/>
      <c r="C772" s="908"/>
      <c r="D772" s="391"/>
      <c r="E772" s="391"/>
      <c r="F772" s="391"/>
      <c r="G772" s="391"/>
      <c r="H772" s="909"/>
      <c r="I772" s="909"/>
      <c r="J772" s="407"/>
      <c r="K772" s="266">
        <v>1600</v>
      </c>
      <c r="L772" s="316" t="s">
        <v>8</v>
      </c>
      <c r="M772" s="391"/>
      <c r="N772" s="607"/>
      <c r="O772" s="607"/>
      <c r="P772" s="607"/>
      <c r="Q772" s="502"/>
      <c r="R772" s="607"/>
      <c r="S772" s="502"/>
      <c r="T772" s="607"/>
      <c r="U772" s="607"/>
      <c r="V772" s="607"/>
      <c r="W772" s="502"/>
      <c r="X772" s="607"/>
      <c r="Y772" s="502"/>
      <c r="Z772" s="607"/>
      <c r="AA772" s="607"/>
      <c r="AB772" s="607"/>
      <c r="AC772" s="502"/>
      <c r="AD772" s="607"/>
      <c r="AE772" s="502"/>
      <c r="AF772" s="607"/>
      <c r="AG772" s="607"/>
      <c r="AH772" s="607"/>
      <c r="AI772" s="502"/>
      <c r="AJ772" s="607"/>
      <c r="AK772" s="502"/>
      <c r="AL772" s="607"/>
      <c r="AM772" s="607"/>
      <c r="AN772" s="607"/>
      <c r="AO772" s="502"/>
      <c r="AP772" s="607"/>
      <c r="AQ772" s="502"/>
      <c r="AR772" s="607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</row>
    <row r="773" spans="1:86">
      <c r="A773" s="470"/>
      <c r="B773" s="608"/>
      <c r="C773" s="910"/>
      <c r="D773" s="392"/>
      <c r="E773" s="392"/>
      <c r="F773" s="392"/>
      <c r="G773" s="392"/>
      <c r="H773" s="911"/>
      <c r="I773" s="911"/>
      <c r="J773" s="304" t="s">
        <v>105</v>
      </c>
      <c r="K773" s="266">
        <f>K772</f>
        <v>1600</v>
      </c>
      <c r="L773" s="316" t="s">
        <v>8</v>
      </c>
      <c r="M773" s="392"/>
      <c r="N773" s="608"/>
      <c r="O773" s="608"/>
      <c r="P773" s="608"/>
      <c r="Q773" s="503"/>
      <c r="R773" s="608"/>
      <c r="S773" s="503"/>
      <c r="T773" s="608"/>
      <c r="U773" s="608"/>
      <c r="V773" s="608"/>
      <c r="W773" s="503"/>
      <c r="X773" s="608"/>
      <c r="Y773" s="503"/>
      <c r="Z773" s="608"/>
      <c r="AA773" s="608"/>
      <c r="AB773" s="608"/>
      <c r="AC773" s="503"/>
      <c r="AD773" s="608"/>
      <c r="AE773" s="503"/>
      <c r="AF773" s="608"/>
      <c r="AG773" s="608"/>
      <c r="AH773" s="608"/>
      <c r="AI773" s="503"/>
      <c r="AJ773" s="608"/>
      <c r="AK773" s="503"/>
      <c r="AL773" s="608"/>
      <c r="AM773" s="608"/>
      <c r="AN773" s="608"/>
      <c r="AO773" s="503"/>
      <c r="AP773" s="608"/>
      <c r="AQ773" s="503"/>
      <c r="AR773" s="608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</row>
    <row r="774" spans="1:86">
      <c r="A774" s="519">
        <v>175</v>
      </c>
      <c r="B774" s="606" t="s">
        <v>637</v>
      </c>
      <c r="C774" s="552" t="s">
        <v>638</v>
      </c>
      <c r="D774" s="501">
        <v>1.2</v>
      </c>
      <c r="E774" s="501">
        <v>8400</v>
      </c>
      <c r="F774" s="501">
        <v>1.2</v>
      </c>
      <c r="G774" s="501">
        <v>8400</v>
      </c>
      <c r="H774" s="606"/>
      <c r="I774" s="606"/>
      <c r="J774" s="606"/>
      <c r="K774" s="501"/>
      <c r="L774" s="606"/>
      <c r="M774" s="501"/>
      <c r="N774" s="525" t="s">
        <v>2057</v>
      </c>
      <c r="O774" s="525" t="s">
        <v>2170</v>
      </c>
      <c r="P774" s="372" t="s">
        <v>11</v>
      </c>
      <c r="Q774" s="267">
        <v>1.2</v>
      </c>
      <c r="R774" s="226" t="s">
        <v>5</v>
      </c>
      <c r="S774" s="516">
        <v>9520.3919999999998</v>
      </c>
      <c r="T774" s="525"/>
      <c r="U774" s="525"/>
      <c r="V774" s="525"/>
      <c r="W774" s="516"/>
      <c r="X774" s="525"/>
      <c r="Y774" s="516"/>
      <c r="Z774" s="525"/>
      <c r="AA774" s="525"/>
      <c r="AB774" s="525"/>
      <c r="AC774" s="516"/>
      <c r="AD774" s="525"/>
      <c r="AE774" s="516"/>
      <c r="AF774" s="525"/>
      <c r="AG774" s="525"/>
      <c r="AH774" s="525"/>
      <c r="AI774" s="516"/>
      <c r="AJ774" s="525"/>
      <c r="AK774" s="516"/>
      <c r="AL774" s="525"/>
      <c r="AM774" s="525"/>
      <c r="AN774" s="525"/>
      <c r="AO774" s="516"/>
      <c r="AP774" s="525"/>
      <c r="AQ774" s="516"/>
      <c r="AR774" s="525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</row>
    <row r="775" spans="1:86">
      <c r="A775" s="520"/>
      <c r="B775" s="607"/>
      <c r="C775" s="553"/>
      <c r="D775" s="502"/>
      <c r="E775" s="502"/>
      <c r="F775" s="502"/>
      <c r="G775" s="502"/>
      <c r="H775" s="607"/>
      <c r="I775" s="607"/>
      <c r="J775" s="607"/>
      <c r="K775" s="502"/>
      <c r="L775" s="607"/>
      <c r="M775" s="502"/>
      <c r="N775" s="526"/>
      <c r="O775" s="526"/>
      <c r="P775" s="374"/>
      <c r="Q775" s="268">
        <v>8400</v>
      </c>
      <c r="R775" s="226" t="s">
        <v>8</v>
      </c>
      <c r="S775" s="517"/>
      <c r="T775" s="526"/>
      <c r="U775" s="526"/>
      <c r="V775" s="526"/>
      <c r="W775" s="517"/>
      <c r="X775" s="526"/>
      <c r="Y775" s="517"/>
      <c r="Z775" s="526"/>
      <c r="AA775" s="526"/>
      <c r="AB775" s="526"/>
      <c r="AC775" s="517"/>
      <c r="AD775" s="526"/>
      <c r="AE775" s="517"/>
      <c r="AF775" s="526"/>
      <c r="AG775" s="526"/>
      <c r="AH775" s="526"/>
      <c r="AI775" s="517"/>
      <c r="AJ775" s="526"/>
      <c r="AK775" s="517"/>
      <c r="AL775" s="526"/>
      <c r="AM775" s="526"/>
      <c r="AN775" s="526"/>
      <c r="AO775" s="517"/>
      <c r="AP775" s="526"/>
      <c r="AQ775" s="517"/>
      <c r="AR775" s="526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</row>
    <row r="776" spans="1:86">
      <c r="A776" s="520"/>
      <c r="B776" s="607"/>
      <c r="C776" s="553"/>
      <c r="D776" s="502"/>
      <c r="E776" s="502"/>
      <c r="F776" s="502"/>
      <c r="G776" s="502"/>
      <c r="H776" s="607"/>
      <c r="I776" s="607"/>
      <c r="J776" s="607"/>
      <c r="K776" s="502"/>
      <c r="L776" s="607"/>
      <c r="M776" s="502"/>
      <c r="N776" s="526"/>
      <c r="O776" s="526"/>
      <c r="P776" s="372" t="s">
        <v>12</v>
      </c>
      <c r="Q776" s="268">
        <v>248.7</v>
      </c>
      <c r="R776" s="112" t="s">
        <v>8</v>
      </c>
      <c r="S776" s="517"/>
      <c r="T776" s="526"/>
      <c r="U776" s="526"/>
      <c r="V776" s="526"/>
      <c r="W776" s="517"/>
      <c r="X776" s="526"/>
      <c r="Y776" s="517"/>
      <c r="Z776" s="526"/>
      <c r="AA776" s="526"/>
      <c r="AB776" s="526"/>
      <c r="AC776" s="517"/>
      <c r="AD776" s="526"/>
      <c r="AE776" s="517"/>
      <c r="AF776" s="526"/>
      <c r="AG776" s="526"/>
      <c r="AH776" s="526"/>
      <c r="AI776" s="517"/>
      <c r="AJ776" s="526"/>
      <c r="AK776" s="517"/>
      <c r="AL776" s="526"/>
      <c r="AM776" s="526"/>
      <c r="AN776" s="526"/>
      <c r="AO776" s="517"/>
      <c r="AP776" s="526"/>
      <c r="AQ776" s="517"/>
      <c r="AR776" s="526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</row>
    <row r="777" spans="1:86">
      <c r="A777" s="520"/>
      <c r="B777" s="607"/>
      <c r="C777" s="553"/>
      <c r="D777" s="502"/>
      <c r="E777" s="502"/>
      <c r="F777" s="502"/>
      <c r="G777" s="502"/>
      <c r="H777" s="607"/>
      <c r="I777" s="607"/>
      <c r="J777" s="607"/>
      <c r="K777" s="502"/>
      <c r="L777" s="607"/>
      <c r="M777" s="502"/>
      <c r="N777" s="526"/>
      <c r="O777" s="526"/>
      <c r="P777" s="374"/>
      <c r="Q777" s="268">
        <v>1.2</v>
      </c>
      <c r="R777" s="226" t="s">
        <v>5</v>
      </c>
      <c r="S777" s="517"/>
      <c r="T777" s="526"/>
      <c r="U777" s="526"/>
      <c r="V777" s="526"/>
      <c r="W777" s="517"/>
      <c r="X777" s="526"/>
      <c r="Y777" s="517"/>
      <c r="Z777" s="526"/>
      <c r="AA777" s="526"/>
      <c r="AB777" s="526"/>
      <c r="AC777" s="517"/>
      <c r="AD777" s="526"/>
      <c r="AE777" s="517"/>
      <c r="AF777" s="526"/>
      <c r="AG777" s="526"/>
      <c r="AH777" s="526"/>
      <c r="AI777" s="517"/>
      <c r="AJ777" s="526"/>
      <c r="AK777" s="517"/>
      <c r="AL777" s="526"/>
      <c r="AM777" s="526"/>
      <c r="AN777" s="526"/>
      <c r="AO777" s="517"/>
      <c r="AP777" s="526"/>
      <c r="AQ777" s="517"/>
      <c r="AR777" s="526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</row>
    <row r="778" spans="1:86">
      <c r="A778" s="521"/>
      <c r="B778" s="608"/>
      <c r="C778" s="554"/>
      <c r="D778" s="503"/>
      <c r="E778" s="503"/>
      <c r="F778" s="503"/>
      <c r="G778" s="503"/>
      <c r="H778" s="608"/>
      <c r="I778" s="608"/>
      <c r="J778" s="608"/>
      <c r="K778" s="503"/>
      <c r="L778" s="608"/>
      <c r="M778" s="503"/>
      <c r="N778" s="527"/>
      <c r="O778" s="527"/>
      <c r="P778" s="233" t="s">
        <v>105</v>
      </c>
      <c r="Q778" s="243">
        <f>Q775</f>
        <v>8400</v>
      </c>
      <c r="R778" s="112" t="s">
        <v>8</v>
      </c>
      <c r="S778" s="518"/>
      <c r="T778" s="527"/>
      <c r="U778" s="527"/>
      <c r="V778" s="527"/>
      <c r="W778" s="518"/>
      <c r="X778" s="527"/>
      <c r="Y778" s="518"/>
      <c r="Z778" s="527"/>
      <c r="AA778" s="527"/>
      <c r="AB778" s="527"/>
      <c r="AC778" s="518"/>
      <c r="AD778" s="527"/>
      <c r="AE778" s="518"/>
      <c r="AF778" s="527"/>
      <c r="AG778" s="527"/>
      <c r="AH778" s="527"/>
      <c r="AI778" s="518"/>
      <c r="AJ778" s="527"/>
      <c r="AK778" s="518"/>
      <c r="AL778" s="527"/>
      <c r="AM778" s="527"/>
      <c r="AN778" s="527"/>
      <c r="AO778" s="518"/>
      <c r="AP778" s="527"/>
      <c r="AQ778" s="518"/>
      <c r="AR778" s="527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</row>
    <row r="779" spans="1:86">
      <c r="A779" s="519">
        <v>176</v>
      </c>
      <c r="B779" s="440" t="s">
        <v>649</v>
      </c>
      <c r="C779" s="498" t="s">
        <v>650</v>
      </c>
      <c r="D779" s="501">
        <v>0.6</v>
      </c>
      <c r="E779" s="501">
        <v>4320</v>
      </c>
      <c r="F779" s="501">
        <v>0.6</v>
      </c>
      <c r="G779" s="501">
        <v>4320</v>
      </c>
      <c r="H779" s="440"/>
      <c r="I779" s="440"/>
      <c r="J779" s="440"/>
      <c r="K779" s="501"/>
      <c r="L779" s="440"/>
      <c r="M779" s="501"/>
      <c r="N779" s="372"/>
      <c r="O779" s="372"/>
      <c r="P779" s="372"/>
      <c r="Q779" s="516"/>
      <c r="R779" s="372"/>
      <c r="S779" s="516"/>
      <c r="T779" s="372" t="s">
        <v>2058</v>
      </c>
      <c r="U779" s="372" t="s">
        <v>1788</v>
      </c>
      <c r="V779" s="372" t="s">
        <v>11</v>
      </c>
      <c r="W779" s="267">
        <v>0.2</v>
      </c>
      <c r="X779" s="226" t="s">
        <v>5</v>
      </c>
      <c r="Y779" s="516">
        <v>2692.2259999999992</v>
      </c>
      <c r="Z779" s="372"/>
      <c r="AA779" s="372"/>
      <c r="AB779" s="372"/>
      <c r="AC779" s="516"/>
      <c r="AD779" s="372"/>
      <c r="AE779" s="516"/>
      <c r="AF779" s="372"/>
      <c r="AG779" s="372"/>
      <c r="AH779" s="372"/>
      <c r="AI779" s="516"/>
      <c r="AJ779" s="372"/>
      <c r="AK779" s="516"/>
      <c r="AL779" s="372"/>
      <c r="AM779" s="372"/>
      <c r="AN779" s="372"/>
      <c r="AO779" s="516"/>
      <c r="AP779" s="372"/>
      <c r="AQ779" s="516"/>
      <c r="AR779" s="372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</row>
    <row r="780" spans="1:86">
      <c r="A780" s="520"/>
      <c r="B780" s="441"/>
      <c r="C780" s="499"/>
      <c r="D780" s="502"/>
      <c r="E780" s="502"/>
      <c r="F780" s="502"/>
      <c r="G780" s="502"/>
      <c r="H780" s="441"/>
      <c r="I780" s="441"/>
      <c r="J780" s="441"/>
      <c r="K780" s="502"/>
      <c r="L780" s="441"/>
      <c r="M780" s="502"/>
      <c r="N780" s="373"/>
      <c r="O780" s="373"/>
      <c r="P780" s="373"/>
      <c r="Q780" s="517"/>
      <c r="R780" s="373"/>
      <c r="S780" s="517"/>
      <c r="T780" s="373"/>
      <c r="U780" s="373"/>
      <c r="V780" s="374"/>
      <c r="W780" s="268">
        <v>1440</v>
      </c>
      <c r="X780" s="226" t="s">
        <v>8</v>
      </c>
      <c r="Y780" s="517"/>
      <c r="Z780" s="373"/>
      <c r="AA780" s="373"/>
      <c r="AB780" s="373"/>
      <c r="AC780" s="517"/>
      <c r="AD780" s="373"/>
      <c r="AE780" s="517"/>
      <c r="AF780" s="373"/>
      <c r="AG780" s="373"/>
      <c r="AH780" s="373"/>
      <c r="AI780" s="517"/>
      <c r="AJ780" s="373"/>
      <c r="AK780" s="517"/>
      <c r="AL780" s="373"/>
      <c r="AM780" s="373"/>
      <c r="AN780" s="373"/>
      <c r="AO780" s="517"/>
      <c r="AP780" s="373"/>
      <c r="AQ780" s="517"/>
      <c r="AR780" s="373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</row>
    <row r="781" spans="1:86">
      <c r="A781" s="520"/>
      <c r="B781" s="441"/>
      <c r="C781" s="499"/>
      <c r="D781" s="502"/>
      <c r="E781" s="502"/>
      <c r="F781" s="502"/>
      <c r="G781" s="502"/>
      <c r="H781" s="441"/>
      <c r="I781" s="441"/>
      <c r="J781" s="441"/>
      <c r="K781" s="502"/>
      <c r="L781" s="441"/>
      <c r="M781" s="502"/>
      <c r="N781" s="373"/>
      <c r="O781" s="373"/>
      <c r="P781" s="373"/>
      <c r="Q781" s="517"/>
      <c r="R781" s="373"/>
      <c r="S781" s="517"/>
      <c r="T781" s="373"/>
      <c r="U781" s="373"/>
      <c r="V781" s="372" t="s">
        <v>12</v>
      </c>
      <c r="W781" s="268">
        <v>75.7</v>
      </c>
      <c r="X781" s="112" t="s">
        <v>8</v>
      </c>
      <c r="Y781" s="517"/>
      <c r="Z781" s="373"/>
      <c r="AA781" s="373"/>
      <c r="AB781" s="373"/>
      <c r="AC781" s="517"/>
      <c r="AD781" s="373"/>
      <c r="AE781" s="517"/>
      <c r="AF781" s="373"/>
      <c r="AG781" s="373"/>
      <c r="AH781" s="373"/>
      <c r="AI781" s="517"/>
      <c r="AJ781" s="373"/>
      <c r="AK781" s="517"/>
      <c r="AL781" s="373"/>
      <c r="AM781" s="373"/>
      <c r="AN781" s="373"/>
      <c r="AO781" s="517"/>
      <c r="AP781" s="373"/>
      <c r="AQ781" s="517"/>
      <c r="AR781" s="373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</row>
    <row r="782" spans="1:86">
      <c r="A782" s="520"/>
      <c r="B782" s="441"/>
      <c r="C782" s="499"/>
      <c r="D782" s="502"/>
      <c r="E782" s="502"/>
      <c r="F782" s="502"/>
      <c r="G782" s="502"/>
      <c r="H782" s="441"/>
      <c r="I782" s="441"/>
      <c r="J782" s="441"/>
      <c r="K782" s="502"/>
      <c r="L782" s="441"/>
      <c r="M782" s="502"/>
      <c r="N782" s="373"/>
      <c r="O782" s="373"/>
      <c r="P782" s="373"/>
      <c r="Q782" s="517"/>
      <c r="R782" s="373"/>
      <c r="S782" s="517"/>
      <c r="T782" s="373"/>
      <c r="U782" s="373"/>
      <c r="V782" s="374"/>
      <c r="W782" s="268">
        <v>0.2</v>
      </c>
      <c r="X782" s="226" t="s">
        <v>5</v>
      </c>
      <c r="Y782" s="517"/>
      <c r="Z782" s="373"/>
      <c r="AA782" s="373"/>
      <c r="AB782" s="373"/>
      <c r="AC782" s="517"/>
      <c r="AD782" s="373"/>
      <c r="AE782" s="517"/>
      <c r="AF782" s="373"/>
      <c r="AG782" s="373"/>
      <c r="AH782" s="373"/>
      <c r="AI782" s="517"/>
      <c r="AJ782" s="373"/>
      <c r="AK782" s="517"/>
      <c r="AL782" s="373"/>
      <c r="AM782" s="373"/>
      <c r="AN782" s="373"/>
      <c r="AO782" s="517"/>
      <c r="AP782" s="373"/>
      <c r="AQ782" s="517"/>
      <c r="AR782" s="373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</row>
    <row r="783" spans="1:86">
      <c r="A783" s="521"/>
      <c r="B783" s="442"/>
      <c r="C783" s="500"/>
      <c r="D783" s="503"/>
      <c r="E783" s="503"/>
      <c r="F783" s="503"/>
      <c r="G783" s="503"/>
      <c r="H783" s="442"/>
      <c r="I783" s="442"/>
      <c r="J783" s="442"/>
      <c r="K783" s="503"/>
      <c r="L783" s="442"/>
      <c r="M783" s="503"/>
      <c r="N783" s="374"/>
      <c r="O783" s="374"/>
      <c r="P783" s="374"/>
      <c r="Q783" s="518"/>
      <c r="R783" s="374"/>
      <c r="S783" s="518"/>
      <c r="T783" s="374"/>
      <c r="U783" s="374"/>
      <c r="V783" s="233" t="s">
        <v>105</v>
      </c>
      <c r="W783" s="243">
        <f>W780</f>
        <v>1440</v>
      </c>
      <c r="X783" s="112" t="s">
        <v>8</v>
      </c>
      <c r="Y783" s="518"/>
      <c r="Z783" s="374"/>
      <c r="AA783" s="374"/>
      <c r="AB783" s="374"/>
      <c r="AC783" s="518"/>
      <c r="AD783" s="374"/>
      <c r="AE783" s="518"/>
      <c r="AF783" s="374"/>
      <c r="AG783" s="374"/>
      <c r="AH783" s="374"/>
      <c r="AI783" s="518"/>
      <c r="AJ783" s="374"/>
      <c r="AK783" s="518"/>
      <c r="AL783" s="374"/>
      <c r="AM783" s="374"/>
      <c r="AN783" s="374"/>
      <c r="AO783" s="518"/>
      <c r="AP783" s="374"/>
      <c r="AQ783" s="518"/>
      <c r="AR783" s="374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</row>
    <row r="784" spans="1:86">
      <c r="A784" s="519">
        <v>177</v>
      </c>
      <c r="B784" s="606" t="s">
        <v>651</v>
      </c>
      <c r="C784" s="552" t="s">
        <v>652</v>
      </c>
      <c r="D784" s="501">
        <v>0.4</v>
      </c>
      <c r="E784" s="501">
        <v>2166</v>
      </c>
      <c r="F784" s="501">
        <v>0.4</v>
      </c>
      <c r="G784" s="501">
        <v>2166</v>
      </c>
      <c r="H784" s="606"/>
      <c r="I784" s="606"/>
      <c r="J784" s="606"/>
      <c r="K784" s="501"/>
      <c r="L784" s="606"/>
      <c r="M784" s="501"/>
      <c r="N784" s="525"/>
      <c r="O784" s="525"/>
      <c r="P784" s="525"/>
      <c r="Q784" s="516"/>
      <c r="R784" s="525"/>
      <c r="S784" s="516"/>
      <c r="T784" s="525" t="s">
        <v>2059</v>
      </c>
      <c r="U784" s="525" t="s">
        <v>2060</v>
      </c>
      <c r="V784" s="372" t="s">
        <v>11</v>
      </c>
      <c r="W784" s="267">
        <v>0.26</v>
      </c>
      <c r="X784" s="226" t="s">
        <v>5</v>
      </c>
      <c r="Y784" s="516">
        <v>3499.8937999999998</v>
      </c>
      <c r="Z784" s="525"/>
      <c r="AA784" s="525"/>
      <c r="AB784" s="525"/>
      <c r="AC784" s="516"/>
      <c r="AD784" s="525"/>
      <c r="AE784" s="516"/>
      <c r="AF784" s="525"/>
      <c r="AG784" s="525"/>
      <c r="AH784" s="525"/>
      <c r="AI784" s="516"/>
      <c r="AJ784" s="525"/>
      <c r="AK784" s="516"/>
      <c r="AL784" s="525"/>
      <c r="AM784" s="525"/>
      <c r="AN784" s="525"/>
      <c r="AO784" s="516"/>
      <c r="AP784" s="525"/>
      <c r="AQ784" s="516"/>
      <c r="AR784" s="525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</row>
    <row r="785" spans="1:86">
      <c r="A785" s="520"/>
      <c r="B785" s="607"/>
      <c r="C785" s="553"/>
      <c r="D785" s="502"/>
      <c r="E785" s="502"/>
      <c r="F785" s="502"/>
      <c r="G785" s="502"/>
      <c r="H785" s="607"/>
      <c r="I785" s="607"/>
      <c r="J785" s="607"/>
      <c r="K785" s="502"/>
      <c r="L785" s="607"/>
      <c r="M785" s="502"/>
      <c r="N785" s="526"/>
      <c r="O785" s="526"/>
      <c r="P785" s="526"/>
      <c r="Q785" s="517"/>
      <c r="R785" s="526"/>
      <c r="S785" s="517"/>
      <c r="T785" s="526"/>
      <c r="U785" s="526"/>
      <c r="V785" s="374"/>
      <c r="W785" s="268">
        <v>1482</v>
      </c>
      <c r="X785" s="226" t="s">
        <v>8</v>
      </c>
      <c r="Y785" s="517"/>
      <c r="Z785" s="526"/>
      <c r="AA785" s="526"/>
      <c r="AB785" s="526"/>
      <c r="AC785" s="517"/>
      <c r="AD785" s="526"/>
      <c r="AE785" s="517"/>
      <c r="AF785" s="526"/>
      <c r="AG785" s="526"/>
      <c r="AH785" s="526"/>
      <c r="AI785" s="517"/>
      <c r="AJ785" s="526"/>
      <c r="AK785" s="517"/>
      <c r="AL785" s="526"/>
      <c r="AM785" s="526"/>
      <c r="AN785" s="526"/>
      <c r="AO785" s="517"/>
      <c r="AP785" s="526"/>
      <c r="AQ785" s="517"/>
      <c r="AR785" s="526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</row>
    <row r="786" spans="1:86">
      <c r="A786" s="520"/>
      <c r="B786" s="607"/>
      <c r="C786" s="553"/>
      <c r="D786" s="502"/>
      <c r="E786" s="502"/>
      <c r="F786" s="502"/>
      <c r="G786" s="502"/>
      <c r="H786" s="607"/>
      <c r="I786" s="607"/>
      <c r="J786" s="607"/>
      <c r="K786" s="502"/>
      <c r="L786" s="607"/>
      <c r="M786" s="502"/>
      <c r="N786" s="526"/>
      <c r="O786" s="526"/>
      <c r="P786" s="526"/>
      <c r="Q786" s="517"/>
      <c r="R786" s="526"/>
      <c r="S786" s="517"/>
      <c r="T786" s="526"/>
      <c r="U786" s="526"/>
      <c r="V786" s="372" t="s">
        <v>12</v>
      </c>
      <c r="W786" s="268">
        <v>3.18</v>
      </c>
      <c r="X786" s="112" t="s">
        <v>8</v>
      </c>
      <c r="Y786" s="517"/>
      <c r="Z786" s="526"/>
      <c r="AA786" s="526"/>
      <c r="AB786" s="526"/>
      <c r="AC786" s="517"/>
      <c r="AD786" s="526"/>
      <c r="AE786" s="517"/>
      <c r="AF786" s="526"/>
      <c r="AG786" s="526"/>
      <c r="AH786" s="526"/>
      <c r="AI786" s="517"/>
      <c r="AJ786" s="526"/>
      <c r="AK786" s="517"/>
      <c r="AL786" s="526"/>
      <c r="AM786" s="526"/>
      <c r="AN786" s="526"/>
      <c r="AO786" s="517"/>
      <c r="AP786" s="526"/>
      <c r="AQ786" s="517"/>
      <c r="AR786" s="526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</row>
    <row r="787" spans="1:86">
      <c r="A787" s="520"/>
      <c r="B787" s="607"/>
      <c r="C787" s="553"/>
      <c r="D787" s="502"/>
      <c r="E787" s="502"/>
      <c r="F787" s="502"/>
      <c r="G787" s="502"/>
      <c r="H787" s="607"/>
      <c r="I787" s="607"/>
      <c r="J787" s="607"/>
      <c r="K787" s="502"/>
      <c r="L787" s="607"/>
      <c r="M787" s="502"/>
      <c r="N787" s="526"/>
      <c r="O787" s="526"/>
      <c r="P787" s="526"/>
      <c r="Q787" s="517"/>
      <c r="R787" s="526"/>
      <c r="S787" s="517"/>
      <c r="T787" s="526"/>
      <c r="U787" s="526"/>
      <c r="V787" s="374"/>
      <c r="W787" s="268">
        <v>0.26</v>
      </c>
      <c r="X787" s="226" t="s">
        <v>5</v>
      </c>
      <c r="Y787" s="517"/>
      <c r="Z787" s="526"/>
      <c r="AA787" s="526"/>
      <c r="AB787" s="526"/>
      <c r="AC787" s="517"/>
      <c r="AD787" s="526"/>
      <c r="AE787" s="517"/>
      <c r="AF787" s="526"/>
      <c r="AG787" s="526"/>
      <c r="AH787" s="526"/>
      <c r="AI787" s="517"/>
      <c r="AJ787" s="526"/>
      <c r="AK787" s="517"/>
      <c r="AL787" s="526"/>
      <c r="AM787" s="526"/>
      <c r="AN787" s="526"/>
      <c r="AO787" s="517"/>
      <c r="AP787" s="526"/>
      <c r="AQ787" s="517"/>
      <c r="AR787" s="526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</row>
    <row r="788" spans="1:86">
      <c r="A788" s="521"/>
      <c r="B788" s="608"/>
      <c r="C788" s="554"/>
      <c r="D788" s="503"/>
      <c r="E788" s="503"/>
      <c r="F788" s="503"/>
      <c r="G788" s="503"/>
      <c r="H788" s="608"/>
      <c r="I788" s="608"/>
      <c r="J788" s="608"/>
      <c r="K788" s="503"/>
      <c r="L788" s="608"/>
      <c r="M788" s="503"/>
      <c r="N788" s="527"/>
      <c r="O788" s="527"/>
      <c r="P788" s="527"/>
      <c r="Q788" s="518"/>
      <c r="R788" s="527"/>
      <c r="S788" s="518"/>
      <c r="T788" s="527"/>
      <c r="U788" s="527"/>
      <c r="V788" s="233" t="s">
        <v>105</v>
      </c>
      <c r="W788" s="243">
        <f>W785</f>
        <v>1482</v>
      </c>
      <c r="X788" s="112" t="s">
        <v>8</v>
      </c>
      <c r="Y788" s="518"/>
      <c r="Z788" s="527"/>
      <c r="AA788" s="527"/>
      <c r="AB788" s="527"/>
      <c r="AC788" s="518"/>
      <c r="AD788" s="527"/>
      <c r="AE788" s="518"/>
      <c r="AF788" s="527"/>
      <c r="AG788" s="527"/>
      <c r="AH788" s="527"/>
      <c r="AI788" s="518"/>
      <c r="AJ788" s="527"/>
      <c r="AK788" s="518"/>
      <c r="AL788" s="527"/>
      <c r="AM788" s="527"/>
      <c r="AN788" s="527"/>
      <c r="AO788" s="518"/>
      <c r="AP788" s="527"/>
      <c r="AQ788" s="518"/>
      <c r="AR788" s="527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</row>
    <row r="789" spans="1:86">
      <c r="A789" s="703">
        <v>178</v>
      </c>
      <c r="B789" s="512">
        <v>335660</v>
      </c>
      <c r="C789" s="533" t="s">
        <v>660</v>
      </c>
      <c r="D789" s="411">
        <v>0.5</v>
      </c>
      <c r="E789" s="411">
        <v>1610</v>
      </c>
      <c r="F789" s="411">
        <v>0.5</v>
      </c>
      <c r="G789" s="411">
        <v>1610</v>
      </c>
      <c r="H789" s="522"/>
      <c r="I789" s="522"/>
      <c r="J789" s="522"/>
      <c r="K789" s="411"/>
      <c r="L789" s="522"/>
      <c r="M789" s="411"/>
      <c r="N789" s="443"/>
      <c r="O789" s="443"/>
      <c r="P789" s="443"/>
      <c r="Q789" s="448"/>
      <c r="R789" s="443"/>
      <c r="S789" s="448"/>
      <c r="T789" s="443" t="s">
        <v>1913</v>
      </c>
      <c r="U789" s="443" t="s">
        <v>2061</v>
      </c>
      <c r="V789" s="372" t="s">
        <v>11</v>
      </c>
      <c r="W789" s="243">
        <v>0.46</v>
      </c>
      <c r="X789" s="112" t="s">
        <v>5</v>
      </c>
      <c r="Y789" s="448">
        <v>6192.1197999999995</v>
      </c>
      <c r="Z789" s="443"/>
      <c r="AA789" s="443"/>
      <c r="AB789" s="443"/>
      <c r="AC789" s="448"/>
      <c r="AD789" s="443"/>
      <c r="AE789" s="448"/>
      <c r="AF789" s="443"/>
      <c r="AG789" s="443"/>
      <c r="AH789" s="443"/>
      <c r="AI789" s="448"/>
      <c r="AJ789" s="443"/>
      <c r="AK789" s="448"/>
      <c r="AL789" s="443"/>
      <c r="AM789" s="443"/>
      <c r="AN789" s="443"/>
      <c r="AO789" s="448"/>
      <c r="AP789" s="443"/>
      <c r="AQ789" s="448"/>
      <c r="AR789" s="443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</row>
    <row r="790" spans="1:86">
      <c r="A790" s="704"/>
      <c r="B790" s="513"/>
      <c r="C790" s="534"/>
      <c r="D790" s="412"/>
      <c r="E790" s="412"/>
      <c r="F790" s="412"/>
      <c r="G790" s="412"/>
      <c r="H790" s="523"/>
      <c r="I790" s="523"/>
      <c r="J790" s="523"/>
      <c r="K790" s="412"/>
      <c r="L790" s="523"/>
      <c r="M790" s="412"/>
      <c r="N790" s="444"/>
      <c r="O790" s="444"/>
      <c r="P790" s="444"/>
      <c r="Q790" s="483"/>
      <c r="R790" s="444"/>
      <c r="S790" s="483"/>
      <c r="T790" s="444"/>
      <c r="U790" s="444"/>
      <c r="V790" s="374"/>
      <c r="W790" s="243">
        <v>1610</v>
      </c>
      <c r="X790" s="112" t="s">
        <v>8</v>
      </c>
      <c r="Y790" s="483"/>
      <c r="Z790" s="444"/>
      <c r="AA790" s="444"/>
      <c r="AB790" s="444"/>
      <c r="AC790" s="483"/>
      <c r="AD790" s="444"/>
      <c r="AE790" s="483"/>
      <c r="AF790" s="444"/>
      <c r="AG790" s="444"/>
      <c r="AH790" s="444"/>
      <c r="AI790" s="483"/>
      <c r="AJ790" s="444"/>
      <c r="AK790" s="483"/>
      <c r="AL790" s="444"/>
      <c r="AM790" s="444"/>
      <c r="AN790" s="444"/>
      <c r="AO790" s="483"/>
      <c r="AP790" s="444"/>
      <c r="AQ790" s="483"/>
      <c r="AR790" s="444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</row>
    <row r="791" spans="1:86">
      <c r="A791" s="705"/>
      <c r="B791" s="514"/>
      <c r="C791" s="912"/>
      <c r="D791" s="515"/>
      <c r="E791" s="515"/>
      <c r="F791" s="515"/>
      <c r="G791" s="515"/>
      <c r="H791" s="524"/>
      <c r="I791" s="524"/>
      <c r="J791" s="524"/>
      <c r="K791" s="515"/>
      <c r="L791" s="524"/>
      <c r="M791" s="515"/>
      <c r="N791" s="445"/>
      <c r="O791" s="445"/>
      <c r="P791" s="445"/>
      <c r="Q791" s="449"/>
      <c r="R791" s="445"/>
      <c r="S791" s="449"/>
      <c r="T791" s="445"/>
      <c r="U791" s="445"/>
      <c r="V791" s="233" t="s">
        <v>105</v>
      </c>
      <c r="W791" s="243">
        <f>W790</f>
        <v>1610</v>
      </c>
      <c r="X791" s="112" t="s">
        <v>8</v>
      </c>
      <c r="Y791" s="449"/>
      <c r="Z791" s="445"/>
      <c r="AA791" s="445"/>
      <c r="AB791" s="445"/>
      <c r="AC791" s="449"/>
      <c r="AD791" s="445"/>
      <c r="AE791" s="449"/>
      <c r="AF791" s="445"/>
      <c r="AG791" s="445"/>
      <c r="AH791" s="445"/>
      <c r="AI791" s="449"/>
      <c r="AJ791" s="445"/>
      <c r="AK791" s="449"/>
      <c r="AL791" s="445"/>
      <c r="AM791" s="445"/>
      <c r="AN791" s="445"/>
      <c r="AO791" s="449"/>
      <c r="AP791" s="445"/>
      <c r="AQ791" s="449"/>
      <c r="AR791" s="445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</row>
    <row r="792" spans="1:86">
      <c r="A792" s="484">
        <v>179</v>
      </c>
      <c r="B792" s="635">
        <v>336092</v>
      </c>
      <c r="C792" s="498" t="s">
        <v>661</v>
      </c>
      <c r="D792" s="555">
        <v>0.3</v>
      </c>
      <c r="E792" s="555">
        <v>1250</v>
      </c>
      <c r="F792" s="555">
        <v>0.3</v>
      </c>
      <c r="G792" s="555">
        <v>1250</v>
      </c>
      <c r="H792" s="635"/>
      <c r="I792" s="635"/>
      <c r="J792" s="635"/>
      <c r="K792" s="555"/>
      <c r="L792" s="635"/>
      <c r="M792" s="555"/>
      <c r="N792" s="540"/>
      <c r="O792" s="540"/>
      <c r="P792" s="540"/>
      <c r="Q792" s="421"/>
      <c r="R792" s="540"/>
      <c r="S792" s="421"/>
      <c r="T792" s="540"/>
      <c r="U792" s="540"/>
      <c r="V792" s="540"/>
      <c r="W792" s="421"/>
      <c r="X792" s="540"/>
      <c r="Y792" s="421"/>
      <c r="Z792" s="540" t="s">
        <v>1679</v>
      </c>
      <c r="AA792" s="540" t="s">
        <v>1700</v>
      </c>
      <c r="AB792" s="372" t="s">
        <v>41</v>
      </c>
      <c r="AC792" s="267">
        <v>0.25</v>
      </c>
      <c r="AD792" s="226" t="s">
        <v>5</v>
      </c>
      <c r="AE792" s="421">
        <v>10603.504999999999</v>
      </c>
      <c r="AF792" s="540"/>
      <c r="AG792" s="540"/>
      <c r="AH792" s="540"/>
      <c r="AI792" s="421"/>
      <c r="AJ792" s="540"/>
      <c r="AK792" s="421"/>
      <c r="AL792" s="540"/>
      <c r="AM792" s="540"/>
      <c r="AN792" s="540"/>
      <c r="AO792" s="421"/>
      <c r="AP792" s="540"/>
      <c r="AQ792" s="421"/>
      <c r="AR792" s="540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</row>
    <row r="793" spans="1:86">
      <c r="A793" s="485"/>
      <c r="B793" s="636"/>
      <c r="C793" s="500"/>
      <c r="D793" s="557"/>
      <c r="E793" s="557"/>
      <c r="F793" s="557"/>
      <c r="G793" s="557"/>
      <c r="H793" s="636"/>
      <c r="I793" s="636"/>
      <c r="J793" s="636"/>
      <c r="K793" s="557"/>
      <c r="L793" s="636"/>
      <c r="M793" s="557"/>
      <c r="N793" s="542"/>
      <c r="O793" s="542"/>
      <c r="P793" s="542"/>
      <c r="Q793" s="423"/>
      <c r="R793" s="542"/>
      <c r="S793" s="423"/>
      <c r="T793" s="542"/>
      <c r="U793" s="542"/>
      <c r="V793" s="542"/>
      <c r="W793" s="423"/>
      <c r="X793" s="542"/>
      <c r="Y793" s="423"/>
      <c r="Z793" s="542"/>
      <c r="AA793" s="542"/>
      <c r="AB793" s="374"/>
      <c r="AC793" s="268">
        <v>1250</v>
      </c>
      <c r="AD793" s="229" t="s">
        <v>8</v>
      </c>
      <c r="AE793" s="423"/>
      <c r="AF793" s="542"/>
      <c r="AG793" s="542"/>
      <c r="AH793" s="542"/>
      <c r="AI793" s="423"/>
      <c r="AJ793" s="542"/>
      <c r="AK793" s="423"/>
      <c r="AL793" s="542"/>
      <c r="AM793" s="542"/>
      <c r="AN793" s="542"/>
      <c r="AO793" s="423"/>
      <c r="AP793" s="542"/>
      <c r="AQ793" s="423"/>
      <c r="AR793" s="542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</row>
    <row r="794" spans="1:86">
      <c r="A794" s="484">
        <v>180</v>
      </c>
      <c r="B794" s="635" t="s">
        <v>1646</v>
      </c>
      <c r="C794" s="498" t="s">
        <v>1647</v>
      </c>
      <c r="D794" s="555">
        <v>0.4</v>
      </c>
      <c r="E794" s="555">
        <v>2640</v>
      </c>
      <c r="F794" s="555">
        <v>0.4</v>
      </c>
      <c r="G794" s="555">
        <v>2640</v>
      </c>
      <c r="H794" s="440"/>
      <c r="I794" s="440"/>
      <c r="J794" s="440"/>
      <c r="K794" s="501"/>
      <c r="L794" s="440"/>
      <c r="M794" s="501"/>
      <c r="N794" s="372"/>
      <c r="O794" s="372"/>
      <c r="P794" s="372"/>
      <c r="Q794" s="516"/>
      <c r="R794" s="372"/>
      <c r="S794" s="516"/>
      <c r="T794" s="372"/>
      <c r="U794" s="372"/>
      <c r="V794" s="372"/>
      <c r="W794" s="516"/>
      <c r="X794" s="372"/>
      <c r="Y794" s="516"/>
      <c r="Z794" s="372"/>
      <c r="AA794" s="372"/>
      <c r="AB794" s="372"/>
      <c r="AC794" s="516"/>
      <c r="AD794" s="372"/>
      <c r="AE794" s="516"/>
      <c r="AF794" s="372"/>
      <c r="AG794" s="372"/>
      <c r="AH794" s="372"/>
      <c r="AI794" s="516"/>
      <c r="AJ794" s="372"/>
      <c r="AK794" s="516"/>
      <c r="AL794" s="372" t="s">
        <v>1679</v>
      </c>
      <c r="AM794" s="372" t="s">
        <v>2062</v>
      </c>
      <c r="AN794" s="372" t="s">
        <v>11</v>
      </c>
      <c r="AO794" s="243">
        <v>0.44</v>
      </c>
      <c r="AP794" s="112" t="s">
        <v>5</v>
      </c>
      <c r="AQ794" s="516">
        <v>8250</v>
      </c>
      <c r="AR794" s="372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</row>
    <row r="795" spans="1:86">
      <c r="A795" s="504"/>
      <c r="B795" s="654"/>
      <c r="C795" s="499"/>
      <c r="D795" s="556"/>
      <c r="E795" s="556"/>
      <c r="F795" s="556"/>
      <c r="G795" s="556"/>
      <c r="H795" s="441"/>
      <c r="I795" s="441"/>
      <c r="J795" s="441"/>
      <c r="K795" s="502"/>
      <c r="L795" s="441"/>
      <c r="M795" s="502"/>
      <c r="N795" s="373"/>
      <c r="O795" s="373"/>
      <c r="P795" s="373"/>
      <c r="Q795" s="517"/>
      <c r="R795" s="373"/>
      <c r="S795" s="517"/>
      <c r="T795" s="373"/>
      <c r="U795" s="373"/>
      <c r="V795" s="373"/>
      <c r="W795" s="517"/>
      <c r="X795" s="373"/>
      <c r="Y795" s="517"/>
      <c r="Z795" s="373"/>
      <c r="AA795" s="373"/>
      <c r="AB795" s="373"/>
      <c r="AC795" s="517"/>
      <c r="AD795" s="373"/>
      <c r="AE795" s="517"/>
      <c r="AF795" s="373"/>
      <c r="AG795" s="373"/>
      <c r="AH795" s="373"/>
      <c r="AI795" s="517"/>
      <c r="AJ795" s="373"/>
      <c r="AK795" s="517"/>
      <c r="AL795" s="373"/>
      <c r="AM795" s="373"/>
      <c r="AN795" s="374"/>
      <c r="AO795" s="243">
        <v>2640</v>
      </c>
      <c r="AP795" s="112" t="s">
        <v>8</v>
      </c>
      <c r="AQ795" s="517"/>
      <c r="AR795" s="373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</row>
    <row r="796" spans="1:86">
      <c r="A796" s="485"/>
      <c r="B796" s="636"/>
      <c r="C796" s="500"/>
      <c r="D796" s="557"/>
      <c r="E796" s="557"/>
      <c r="F796" s="557"/>
      <c r="G796" s="557"/>
      <c r="H796" s="442"/>
      <c r="I796" s="442"/>
      <c r="J796" s="442"/>
      <c r="K796" s="503"/>
      <c r="L796" s="442"/>
      <c r="M796" s="503"/>
      <c r="N796" s="374"/>
      <c r="O796" s="374"/>
      <c r="P796" s="374"/>
      <c r="Q796" s="518"/>
      <c r="R796" s="374"/>
      <c r="S796" s="518"/>
      <c r="T796" s="374"/>
      <c r="U796" s="374"/>
      <c r="V796" s="374"/>
      <c r="W796" s="518"/>
      <c r="X796" s="374"/>
      <c r="Y796" s="518"/>
      <c r="Z796" s="374"/>
      <c r="AA796" s="374"/>
      <c r="AB796" s="374"/>
      <c r="AC796" s="518"/>
      <c r="AD796" s="374"/>
      <c r="AE796" s="518"/>
      <c r="AF796" s="374"/>
      <c r="AG796" s="374"/>
      <c r="AH796" s="374"/>
      <c r="AI796" s="518"/>
      <c r="AJ796" s="374"/>
      <c r="AK796" s="518"/>
      <c r="AL796" s="374"/>
      <c r="AM796" s="374"/>
      <c r="AN796" s="233" t="s">
        <v>105</v>
      </c>
      <c r="AO796" s="243">
        <f>AO795</f>
        <v>2640</v>
      </c>
      <c r="AP796" s="112" t="s">
        <v>8</v>
      </c>
      <c r="AQ796" s="518"/>
      <c r="AR796" s="374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</row>
    <row r="797" spans="1:86">
      <c r="A797" s="519">
        <v>181</v>
      </c>
      <c r="B797" s="440" t="s">
        <v>677</v>
      </c>
      <c r="C797" s="498" t="s">
        <v>678</v>
      </c>
      <c r="D797" s="501">
        <v>0.3</v>
      </c>
      <c r="E797" s="501">
        <v>1260</v>
      </c>
      <c r="F797" s="501">
        <v>0.3</v>
      </c>
      <c r="G797" s="501">
        <v>1260</v>
      </c>
      <c r="H797" s="440"/>
      <c r="I797" s="440"/>
      <c r="J797" s="440"/>
      <c r="K797" s="501"/>
      <c r="L797" s="440"/>
      <c r="M797" s="501"/>
      <c r="N797" s="372"/>
      <c r="O797" s="372"/>
      <c r="P797" s="372"/>
      <c r="Q797" s="516"/>
      <c r="R797" s="372"/>
      <c r="S797" s="516"/>
      <c r="T797" s="372" t="s">
        <v>2063</v>
      </c>
      <c r="U797" s="372" t="s">
        <v>1849</v>
      </c>
      <c r="V797" s="372" t="s">
        <v>11</v>
      </c>
      <c r="W797" s="267">
        <v>0.18</v>
      </c>
      <c r="X797" s="226" t="s">
        <v>5</v>
      </c>
      <c r="Y797" s="516">
        <v>2423.0034000000001</v>
      </c>
      <c r="Z797" s="372"/>
      <c r="AA797" s="372"/>
      <c r="AB797" s="372"/>
      <c r="AC797" s="516"/>
      <c r="AD797" s="372"/>
      <c r="AE797" s="516"/>
      <c r="AF797" s="372"/>
      <c r="AG797" s="372"/>
      <c r="AH797" s="372"/>
      <c r="AI797" s="516"/>
      <c r="AJ797" s="372"/>
      <c r="AK797" s="516"/>
      <c r="AL797" s="372"/>
      <c r="AM797" s="372"/>
      <c r="AN797" s="372"/>
      <c r="AO797" s="516"/>
      <c r="AP797" s="372"/>
      <c r="AQ797" s="516"/>
      <c r="AR797" s="372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</row>
    <row r="798" spans="1:86">
      <c r="A798" s="520"/>
      <c r="B798" s="441"/>
      <c r="C798" s="499"/>
      <c r="D798" s="502"/>
      <c r="E798" s="502"/>
      <c r="F798" s="502"/>
      <c r="G798" s="502"/>
      <c r="H798" s="441"/>
      <c r="I798" s="441"/>
      <c r="J798" s="441"/>
      <c r="K798" s="502"/>
      <c r="L798" s="441"/>
      <c r="M798" s="502"/>
      <c r="N798" s="373"/>
      <c r="O798" s="373"/>
      <c r="P798" s="373"/>
      <c r="Q798" s="517"/>
      <c r="R798" s="373"/>
      <c r="S798" s="517"/>
      <c r="T798" s="373"/>
      <c r="U798" s="373"/>
      <c r="V798" s="374"/>
      <c r="W798" s="268">
        <v>810</v>
      </c>
      <c r="X798" s="226" t="s">
        <v>8</v>
      </c>
      <c r="Y798" s="517"/>
      <c r="Z798" s="373"/>
      <c r="AA798" s="373"/>
      <c r="AB798" s="373"/>
      <c r="AC798" s="517"/>
      <c r="AD798" s="373"/>
      <c r="AE798" s="517"/>
      <c r="AF798" s="373"/>
      <c r="AG798" s="373"/>
      <c r="AH798" s="373"/>
      <c r="AI798" s="517"/>
      <c r="AJ798" s="373"/>
      <c r="AK798" s="517"/>
      <c r="AL798" s="373"/>
      <c r="AM798" s="373"/>
      <c r="AN798" s="373"/>
      <c r="AO798" s="517"/>
      <c r="AP798" s="373"/>
      <c r="AQ798" s="517"/>
      <c r="AR798" s="373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</row>
    <row r="799" spans="1:86">
      <c r="A799" s="520"/>
      <c r="B799" s="441"/>
      <c r="C799" s="499"/>
      <c r="D799" s="502"/>
      <c r="E799" s="502"/>
      <c r="F799" s="502"/>
      <c r="G799" s="502"/>
      <c r="H799" s="441"/>
      <c r="I799" s="441"/>
      <c r="J799" s="441"/>
      <c r="K799" s="502"/>
      <c r="L799" s="441"/>
      <c r="M799" s="502"/>
      <c r="N799" s="373"/>
      <c r="O799" s="373"/>
      <c r="P799" s="373"/>
      <c r="Q799" s="517"/>
      <c r="R799" s="373"/>
      <c r="S799" s="517"/>
      <c r="T799" s="373"/>
      <c r="U799" s="373"/>
      <c r="V799" s="372" t="s">
        <v>12</v>
      </c>
      <c r="W799" s="268">
        <v>31</v>
      </c>
      <c r="X799" s="112" t="s">
        <v>8</v>
      </c>
      <c r="Y799" s="517"/>
      <c r="Z799" s="373"/>
      <c r="AA799" s="373"/>
      <c r="AB799" s="373"/>
      <c r="AC799" s="517"/>
      <c r="AD799" s="373"/>
      <c r="AE799" s="517"/>
      <c r="AF799" s="373"/>
      <c r="AG799" s="373"/>
      <c r="AH799" s="373"/>
      <c r="AI799" s="517"/>
      <c r="AJ799" s="373"/>
      <c r="AK799" s="517"/>
      <c r="AL799" s="373"/>
      <c r="AM799" s="373"/>
      <c r="AN799" s="373"/>
      <c r="AO799" s="517"/>
      <c r="AP799" s="373"/>
      <c r="AQ799" s="517"/>
      <c r="AR799" s="373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</row>
    <row r="800" spans="1:86">
      <c r="A800" s="520"/>
      <c r="B800" s="441"/>
      <c r="C800" s="499"/>
      <c r="D800" s="502"/>
      <c r="E800" s="502"/>
      <c r="F800" s="502"/>
      <c r="G800" s="502"/>
      <c r="H800" s="441"/>
      <c r="I800" s="441"/>
      <c r="J800" s="441"/>
      <c r="K800" s="502"/>
      <c r="L800" s="441"/>
      <c r="M800" s="502"/>
      <c r="N800" s="373"/>
      <c r="O800" s="373"/>
      <c r="P800" s="373"/>
      <c r="Q800" s="517"/>
      <c r="R800" s="373"/>
      <c r="S800" s="517"/>
      <c r="T800" s="373"/>
      <c r="U800" s="373"/>
      <c r="V800" s="374"/>
      <c r="W800" s="268">
        <v>0.18</v>
      </c>
      <c r="X800" s="226" t="s">
        <v>5</v>
      </c>
      <c r="Y800" s="517"/>
      <c r="Z800" s="373"/>
      <c r="AA800" s="373"/>
      <c r="AB800" s="373"/>
      <c r="AC800" s="517"/>
      <c r="AD800" s="373"/>
      <c r="AE800" s="517"/>
      <c r="AF800" s="373"/>
      <c r="AG800" s="373"/>
      <c r="AH800" s="373"/>
      <c r="AI800" s="517"/>
      <c r="AJ800" s="373"/>
      <c r="AK800" s="517"/>
      <c r="AL800" s="373"/>
      <c r="AM800" s="373"/>
      <c r="AN800" s="373"/>
      <c r="AO800" s="517"/>
      <c r="AP800" s="373"/>
      <c r="AQ800" s="517"/>
      <c r="AR800" s="373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</row>
    <row r="801" spans="1:86">
      <c r="A801" s="521"/>
      <c r="B801" s="442"/>
      <c r="C801" s="500"/>
      <c r="D801" s="503"/>
      <c r="E801" s="503"/>
      <c r="F801" s="503"/>
      <c r="G801" s="503"/>
      <c r="H801" s="442"/>
      <c r="I801" s="442"/>
      <c r="J801" s="442"/>
      <c r="K801" s="503"/>
      <c r="L801" s="442"/>
      <c r="M801" s="503"/>
      <c r="N801" s="374"/>
      <c r="O801" s="374"/>
      <c r="P801" s="374"/>
      <c r="Q801" s="518"/>
      <c r="R801" s="374"/>
      <c r="S801" s="518"/>
      <c r="T801" s="374"/>
      <c r="U801" s="374"/>
      <c r="V801" s="233" t="s">
        <v>105</v>
      </c>
      <c r="W801" s="243">
        <f>W798</f>
        <v>810</v>
      </c>
      <c r="X801" s="112" t="s">
        <v>8</v>
      </c>
      <c r="Y801" s="518"/>
      <c r="Z801" s="374"/>
      <c r="AA801" s="374"/>
      <c r="AB801" s="374"/>
      <c r="AC801" s="518"/>
      <c r="AD801" s="374"/>
      <c r="AE801" s="518"/>
      <c r="AF801" s="374"/>
      <c r="AG801" s="374"/>
      <c r="AH801" s="374"/>
      <c r="AI801" s="518"/>
      <c r="AJ801" s="374"/>
      <c r="AK801" s="518"/>
      <c r="AL801" s="374"/>
      <c r="AM801" s="374"/>
      <c r="AN801" s="374"/>
      <c r="AO801" s="518"/>
      <c r="AP801" s="374"/>
      <c r="AQ801" s="518"/>
      <c r="AR801" s="374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</row>
    <row r="802" spans="1:86">
      <c r="A802" s="703">
        <v>182</v>
      </c>
      <c r="B802" s="522" t="s">
        <v>708</v>
      </c>
      <c r="C802" s="533" t="s">
        <v>709</v>
      </c>
      <c r="D802" s="411">
        <v>1.1000000000000001</v>
      </c>
      <c r="E802" s="411">
        <v>4400</v>
      </c>
      <c r="F802" s="411">
        <v>1.1000000000000001</v>
      </c>
      <c r="G802" s="411">
        <v>4400</v>
      </c>
      <c r="H802" s="522"/>
      <c r="I802" s="522"/>
      <c r="J802" s="522"/>
      <c r="K802" s="411"/>
      <c r="L802" s="522"/>
      <c r="M802" s="411"/>
      <c r="N802" s="443"/>
      <c r="O802" s="443"/>
      <c r="P802" s="443"/>
      <c r="Q802" s="448"/>
      <c r="R802" s="443"/>
      <c r="S802" s="448"/>
      <c r="T802" s="443" t="s">
        <v>2064</v>
      </c>
      <c r="U802" s="443" t="s">
        <v>1682</v>
      </c>
      <c r="V802" s="372" t="s">
        <v>11</v>
      </c>
      <c r="W802" s="243">
        <v>0.4</v>
      </c>
      <c r="X802" s="112" t="s">
        <v>5</v>
      </c>
      <c r="Y802" s="448">
        <v>5384.4520000000011</v>
      </c>
      <c r="Z802" s="443"/>
      <c r="AA802" s="443"/>
      <c r="AB802" s="443"/>
      <c r="AC802" s="448"/>
      <c r="AD802" s="443"/>
      <c r="AE802" s="448"/>
      <c r="AF802" s="443"/>
      <c r="AG802" s="443"/>
      <c r="AH802" s="443"/>
      <c r="AI802" s="448"/>
      <c r="AJ802" s="443"/>
      <c r="AK802" s="448"/>
      <c r="AL802" s="443"/>
      <c r="AM802" s="443"/>
      <c r="AN802" s="443"/>
      <c r="AO802" s="448"/>
      <c r="AP802" s="443"/>
      <c r="AQ802" s="448"/>
      <c r="AR802" s="443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</row>
    <row r="803" spans="1:86">
      <c r="A803" s="704"/>
      <c r="B803" s="523"/>
      <c r="C803" s="534"/>
      <c r="D803" s="412"/>
      <c r="E803" s="412"/>
      <c r="F803" s="412"/>
      <c r="G803" s="412"/>
      <c r="H803" s="523"/>
      <c r="I803" s="523"/>
      <c r="J803" s="523"/>
      <c r="K803" s="412"/>
      <c r="L803" s="523"/>
      <c r="M803" s="412"/>
      <c r="N803" s="444"/>
      <c r="O803" s="444"/>
      <c r="P803" s="444"/>
      <c r="Q803" s="483"/>
      <c r="R803" s="444"/>
      <c r="S803" s="483"/>
      <c r="T803" s="444"/>
      <c r="U803" s="444"/>
      <c r="V803" s="374"/>
      <c r="W803" s="243">
        <v>1600</v>
      </c>
      <c r="X803" s="112" t="s">
        <v>8</v>
      </c>
      <c r="Y803" s="483"/>
      <c r="Z803" s="444"/>
      <c r="AA803" s="444"/>
      <c r="AB803" s="444"/>
      <c r="AC803" s="483"/>
      <c r="AD803" s="444"/>
      <c r="AE803" s="483"/>
      <c r="AF803" s="444"/>
      <c r="AG803" s="444"/>
      <c r="AH803" s="444"/>
      <c r="AI803" s="483"/>
      <c r="AJ803" s="444"/>
      <c r="AK803" s="483"/>
      <c r="AL803" s="444"/>
      <c r="AM803" s="444"/>
      <c r="AN803" s="444"/>
      <c r="AO803" s="483"/>
      <c r="AP803" s="444"/>
      <c r="AQ803" s="483"/>
      <c r="AR803" s="444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</row>
    <row r="804" spans="1:86">
      <c r="A804" s="705"/>
      <c r="B804" s="524"/>
      <c r="C804" s="912"/>
      <c r="D804" s="515"/>
      <c r="E804" s="515"/>
      <c r="F804" s="515"/>
      <c r="G804" s="515"/>
      <c r="H804" s="524"/>
      <c r="I804" s="524"/>
      <c r="J804" s="524"/>
      <c r="K804" s="515"/>
      <c r="L804" s="524"/>
      <c r="M804" s="515"/>
      <c r="N804" s="445"/>
      <c r="O804" s="445"/>
      <c r="P804" s="445"/>
      <c r="Q804" s="449"/>
      <c r="R804" s="445"/>
      <c r="S804" s="449"/>
      <c r="T804" s="445"/>
      <c r="U804" s="445"/>
      <c r="V804" s="233" t="s">
        <v>105</v>
      </c>
      <c r="W804" s="243">
        <f>W803</f>
        <v>1600</v>
      </c>
      <c r="X804" s="112" t="s">
        <v>8</v>
      </c>
      <c r="Y804" s="449"/>
      <c r="Z804" s="445"/>
      <c r="AA804" s="445"/>
      <c r="AB804" s="445"/>
      <c r="AC804" s="449"/>
      <c r="AD804" s="445"/>
      <c r="AE804" s="449"/>
      <c r="AF804" s="445"/>
      <c r="AG804" s="445"/>
      <c r="AH804" s="445"/>
      <c r="AI804" s="449"/>
      <c r="AJ804" s="445"/>
      <c r="AK804" s="449"/>
      <c r="AL804" s="445"/>
      <c r="AM804" s="445"/>
      <c r="AN804" s="445"/>
      <c r="AO804" s="449"/>
      <c r="AP804" s="445"/>
      <c r="AQ804" s="449"/>
      <c r="AR804" s="445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</row>
    <row r="805" spans="1:86">
      <c r="A805" s="468">
        <v>183</v>
      </c>
      <c r="B805" s="440">
        <v>346999</v>
      </c>
      <c r="C805" s="498" t="s">
        <v>728</v>
      </c>
      <c r="D805" s="501">
        <v>1.5</v>
      </c>
      <c r="E805" s="501">
        <v>6750</v>
      </c>
      <c r="F805" s="501">
        <v>1.5</v>
      </c>
      <c r="G805" s="501">
        <v>6750</v>
      </c>
      <c r="H805" s="440"/>
      <c r="I805" s="440"/>
      <c r="J805" s="440"/>
      <c r="K805" s="501"/>
      <c r="L805" s="440"/>
      <c r="M805" s="501"/>
      <c r="N805" s="372"/>
      <c r="O805" s="372"/>
      <c r="P805" s="372"/>
      <c r="Q805" s="516"/>
      <c r="R805" s="372"/>
      <c r="S805" s="516"/>
      <c r="T805" s="372"/>
      <c r="U805" s="372"/>
      <c r="V805" s="372"/>
      <c r="W805" s="516"/>
      <c r="X805" s="372"/>
      <c r="Y805" s="516"/>
      <c r="Z805" s="372"/>
      <c r="AA805" s="372"/>
      <c r="AB805" s="372"/>
      <c r="AC805" s="516"/>
      <c r="AD805" s="372"/>
      <c r="AE805" s="516"/>
      <c r="AF805" s="372"/>
      <c r="AG805" s="372"/>
      <c r="AH805" s="372"/>
      <c r="AI805" s="516"/>
      <c r="AJ805" s="372"/>
      <c r="AK805" s="516"/>
      <c r="AL805" s="372" t="s">
        <v>1679</v>
      </c>
      <c r="AM805" s="372" t="s">
        <v>1740</v>
      </c>
      <c r="AN805" s="372" t="s">
        <v>42</v>
      </c>
      <c r="AO805" s="243">
        <v>0.7</v>
      </c>
      <c r="AP805" s="112" t="s">
        <v>5</v>
      </c>
      <c r="AQ805" s="421">
        <v>54169.968999999997</v>
      </c>
      <c r="AR805" s="42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</row>
    <row r="806" spans="1:86">
      <c r="A806" s="470"/>
      <c r="B806" s="442"/>
      <c r="C806" s="500"/>
      <c r="D806" s="503"/>
      <c r="E806" s="503"/>
      <c r="F806" s="503"/>
      <c r="G806" s="503"/>
      <c r="H806" s="442"/>
      <c r="I806" s="442"/>
      <c r="J806" s="442"/>
      <c r="K806" s="503"/>
      <c r="L806" s="442"/>
      <c r="M806" s="503"/>
      <c r="N806" s="374"/>
      <c r="O806" s="374"/>
      <c r="P806" s="374"/>
      <c r="Q806" s="518"/>
      <c r="R806" s="374"/>
      <c r="S806" s="518"/>
      <c r="T806" s="374"/>
      <c r="U806" s="374"/>
      <c r="V806" s="374"/>
      <c r="W806" s="518"/>
      <c r="X806" s="374"/>
      <c r="Y806" s="518"/>
      <c r="Z806" s="374"/>
      <c r="AA806" s="374"/>
      <c r="AB806" s="374"/>
      <c r="AC806" s="518"/>
      <c r="AD806" s="374"/>
      <c r="AE806" s="518"/>
      <c r="AF806" s="374"/>
      <c r="AG806" s="374"/>
      <c r="AH806" s="374"/>
      <c r="AI806" s="518"/>
      <c r="AJ806" s="374"/>
      <c r="AK806" s="518"/>
      <c r="AL806" s="374"/>
      <c r="AM806" s="374"/>
      <c r="AN806" s="374"/>
      <c r="AO806" s="243">
        <v>3150</v>
      </c>
      <c r="AP806" s="112" t="s">
        <v>8</v>
      </c>
      <c r="AQ806" s="423"/>
      <c r="AR806" s="423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</row>
    <row r="807" spans="1:86">
      <c r="A807" s="703">
        <v>184</v>
      </c>
      <c r="B807" s="522" t="s">
        <v>729</v>
      </c>
      <c r="C807" s="533" t="s">
        <v>730</v>
      </c>
      <c r="D807" s="411">
        <v>0.4</v>
      </c>
      <c r="E807" s="411">
        <v>1225</v>
      </c>
      <c r="F807" s="411">
        <v>0.4</v>
      </c>
      <c r="G807" s="411">
        <v>1225</v>
      </c>
      <c r="H807" s="522"/>
      <c r="I807" s="522"/>
      <c r="J807" s="522"/>
      <c r="K807" s="411"/>
      <c r="L807" s="522"/>
      <c r="M807" s="411"/>
      <c r="N807" s="443"/>
      <c r="O807" s="443"/>
      <c r="P807" s="443"/>
      <c r="Q807" s="448"/>
      <c r="R807" s="443"/>
      <c r="S807" s="448"/>
      <c r="T807" s="443" t="s">
        <v>2065</v>
      </c>
      <c r="U807" s="443" t="s">
        <v>1733</v>
      </c>
      <c r="V807" s="372" t="s">
        <v>11</v>
      </c>
      <c r="W807" s="243">
        <v>0.1</v>
      </c>
      <c r="X807" s="112" t="s">
        <v>5</v>
      </c>
      <c r="Y807" s="448">
        <v>1346.1129999999996</v>
      </c>
      <c r="Z807" s="418"/>
      <c r="AA807" s="418"/>
      <c r="AB807" s="418"/>
      <c r="AC807" s="421"/>
      <c r="AD807" s="418"/>
      <c r="AE807" s="421"/>
      <c r="AF807" s="418"/>
      <c r="AG807" s="418"/>
      <c r="AH807" s="418"/>
      <c r="AI807" s="421"/>
      <c r="AJ807" s="418"/>
      <c r="AK807" s="421"/>
      <c r="AL807" s="418"/>
      <c r="AM807" s="418"/>
      <c r="AN807" s="418"/>
      <c r="AO807" s="421"/>
      <c r="AP807" s="418"/>
      <c r="AQ807" s="421"/>
      <c r="AR807" s="418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</row>
    <row r="808" spans="1:86">
      <c r="A808" s="704"/>
      <c r="B808" s="523"/>
      <c r="C808" s="534"/>
      <c r="D808" s="412"/>
      <c r="E808" s="412"/>
      <c r="F808" s="412"/>
      <c r="G808" s="412"/>
      <c r="H808" s="523"/>
      <c r="I808" s="523"/>
      <c r="J808" s="523"/>
      <c r="K808" s="412"/>
      <c r="L808" s="523"/>
      <c r="M808" s="412"/>
      <c r="N808" s="444"/>
      <c r="O808" s="444"/>
      <c r="P808" s="444"/>
      <c r="Q808" s="483"/>
      <c r="R808" s="444"/>
      <c r="S808" s="483"/>
      <c r="T808" s="444"/>
      <c r="U808" s="444"/>
      <c r="V808" s="374"/>
      <c r="W808" s="243">
        <v>350</v>
      </c>
      <c r="X808" s="112" t="s">
        <v>8</v>
      </c>
      <c r="Y808" s="483"/>
      <c r="Z808" s="419"/>
      <c r="AA808" s="419"/>
      <c r="AB808" s="419"/>
      <c r="AC808" s="422"/>
      <c r="AD808" s="419"/>
      <c r="AE808" s="422"/>
      <c r="AF808" s="419"/>
      <c r="AG808" s="419"/>
      <c r="AH808" s="419"/>
      <c r="AI808" s="422"/>
      <c r="AJ808" s="419"/>
      <c r="AK808" s="422"/>
      <c r="AL808" s="419"/>
      <c r="AM808" s="419"/>
      <c r="AN808" s="419"/>
      <c r="AO808" s="422"/>
      <c r="AP808" s="419"/>
      <c r="AQ808" s="422"/>
      <c r="AR808" s="419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</row>
    <row r="809" spans="1:86">
      <c r="A809" s="705"/>
      <c r="B809" s="524"/>
      <c r="C809" s="912"/>
      <c r="D809" s="515"/>
      <c r="E809" s="515"/>
      <c r="F809" s="515"/>
      <c r="G809" s="515"/>
      <c r="H809" s="524"/>
      <c r="I809" s="524"/>
      <c r="J809" s="524"/>
      <c r="K809" s="515"/>
      <c r="L809" s="524"/>
      <c r="M809" s="515"/>
      <c r="N809" s="445"/>
      <c r="O809" s="445"/>
      <c r="P809" s="445"/>
      <c r="Q809" s="449"/>
      <c r="R809" s="445"/>
      <c r="S809" s="449"/>
      <c r="T809" s="445"/>
      <c r="U809" s="445"/>
      <c r="V809" s="233" t="s">
        <v>105</v>
      </c>
      <c r="W809" s="243">
        <f>W808</f>
        <v>350</v>
      </c>
      <c r="X809" s="112" t="s">
        <v>8</v>
      </c>
      <c r="Y809" s="449"/>
      <c r="Z809" s="420"/>
      <c r="AA809" s="420"/>
      <c r="AB809" s="420"/>
      <c r="AC809" s="423"/>
      <c r="AD809" s="420"/>
      <c r="AE809" s="423"/>
      <c r="AF809" s="420"/>
      <c r="AG809" s="420"/>
      <c r="AH809" s="420"/>
      <c r="AI809" s="423"/>
      <c r="AJ809" s="420"/>
      <c r="AK809" s="423"/>
      <c r="AL809" s="420"/>
      <c r="AM809" s="420"/>
      <c r="AN809" s="420"/>
      <c r="AO809" s="423"/>
      <c r="AP809" s="420"/>
      <c r="AQ809" s="423"/>
      <c r="AR809" s="420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</row>
    <row r="810" spans="1:86">
      <c r="A810" s="703">
        <v>185</v>
      </c>
      <c r="B810" s="522" t="s">
        <v>731</v>
      </c>
      <c r="C810" s="533" t="s">
        <v>732</v>
      </c>
      <c r="D810" s="411">
        <v>0.2</v>
      </c>
      <c r="E810" s="411">
        <v>700</v>
      </c>
      <c r="F810" s="411">
        <v>0.2</v>
      </c>
      <c r="G810" s="411">
        <v>700</v>
      </c>
      <c r="H810" s="522"/>
      <c r="I810" s="522"/>
      <c r="J810" s="522"/>
      <c r="K810" s="411"/>
      <c r="L810" s="522"/>
      <c r="M810" s="411"/>
      <c r="N810" s="443"/>
      <c r="O810" s="443"/>
      <c r="P810" s="443"/>
      <c r="Q810" s="448"/>
      <c r="R810" s="443"/>
      <c r="S810" s="448"/>
      <c r="T810" s="443" t="s">
        <v>2066</v>
      </c>
      <c r="U810" s="443" t="s">
        <v>1764</v>
      </c>
      <c r="V810" s="372" t="s">
        <v>11</v>
      </c>
      <c r="W810" s="243">
        <v>0.02</v>
      </c>
      <c r="X810" s="112" t="s">
        <v>5</v>
      </c>
      <c r="Y810" s="448">
        <v>269.22260000000023</v>
      </c>
      <c r="Z810" s="443"/>
      <c r="AA810" s="443"/>
      <c r="AB810" s="443"/>
      <c r="AC810" s="448"/>
      <c r="AD810" s="443"/>
      <c r="AE810" s="448"/>
      <c r="AF810" s="443"/>
      <c r="AG810" s="443"/>
      <c r="AH810" s="443"/>
      <c r="AI810" s="448"/>
      <c r="AJ810" s="443"/>
      <c r="AK810" s="448"/>
      <c r="AL810" s="443"/>
      <c r="AM810" s="443"/>
      <c r="AN810" s="443"/>
      <c r="AO810" s="448"/>
      <c r="AP810" s="443"/>
      <c r="AQ810" s="448"/>
      <c r="AR810" s="443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</row>
    <row r="811" spans="1:86">
      <c r="A811" s="704"/>
      <c r="B811" s="523"/>
      <c r="C811" s="534"/>
      <c r="D811" s="412"/>
      <c r="E811" s="412"/>
      <c r="F811" s="412"/>
      <c r="G811" s="412"/>
      <c r="H811" s="523"/>
      <c r="I811" s="523"/>
      <c r="J811" s="523"/>
      <c r="K811" s="412"/>
      <c r="L811" s="523"/>
      <c r="M811" s="412"/>
      <c r="N811" s="444"/>
      <c r="O811" s="444"/>
      <c r="P811" s="444"/>
      <c r="Q811" s="483"/>
      <c r="R811" s="444"/>
      <c r="S811" s="483"/>
      <c r="T811" s="444"/>
      <c r="U811" s="444"/>
      <c r="V811" s="374"/>
      <c r="W811" s="243">
        <v>70</v>
      </c>
      <c r="X811" s="112" t="s">
        <v>8</v>
      </c>
      <c r="Y811" s="483"/>
      <c r="Z811" s="444"/>
      <c r="AA811" s="444"/>
      <c r="AB811" s="444"/>
      <c r="AC811" s="483"/>
      <c r="AD811" s="444"/>
      <c r="AE811" s="483"/>
      <c r="AF811" s="444"/>
      <c r="AG811" s="444"/>
      <c r="AH811" s="444"/>
      <c r="AI811" s="483"/>
      <c r="AJ811" s="444"/>
      <c r="AK811" s="483"/>
      <c r="AL811" s="444"/>
      <c r="AM811" s="444"/>
      <c r="AN811" s="444"/>
      <c r="AO811" s="483"/>
      <c r="AP811" s="444"/>
      <c r="AQ811" s="483"/>
      <c r="AR811" s="444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</row>
    <row r="812" spans="1:86">
      <c r="A812" s="705"/>
      <c r="B812" s="524"/>
      <c r="C812" s="912"/>
      <c r="D812" s="515"/>
      <c r="E812" s="515"/>
      <c r="F812" s="515"/>
      <c r="G812" s="515"/>
      <c r="H812" s="524"/>
      <c r="I812" s="524"/>
      <c r="J812" s="524"/>
      <c r="K812" s="515"/>
      <c r="L812" s="524"/>
      <c r="M812" s="515"/>
      <c r="N812" s="445"/>
      <c r="O812" s="445"/>
      <c r="P812" s="445"/>
      <c r="Q812" s="449"/>
      <c r="R812" s="445"/>
      <c r="S812" s="449"/>
      <c r="T812" s="445"/>
      <c r="U812" s="445"/>
      <c r="V812" s="233" t="s">
        <v>105</v>
      </c>
      <c r="W812" s="243">
        <f>W811</f>
        <v>70</v>
      </c>
      <c r="X812" s="112" t="s">
        <v>8</v>
      </c>
      <c r="Y812" s="449"/>
      <c r="Z812" s="445"/>
      <c r="AA812" s="445"/>
      <c r="AB812" s="445"/>
      <c r="AC812" s="449"/>
      <c r="AD812" s="445"/>
      <c r="AE812" s="449"/>
      <c r="AF812" s="445"/>
      <c r="AG812" s="445"/>
      <c r="AH812" s="445"/>
      <c r="AI812" s="449"/>
      <c r="AJ812" s="445"/>
      <c r="AK812" s="449"/>
      <c r="AL812" s="445"/>
      <c r="AM812" s="445"/>
      <c r="AN812" s="445"/>
      <c r="AO812" s="449"/>
      <c r="AP812" s="445"/>
      <c r="AQ812" s="449"/>
      <c r="AR812" s="445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</row>
    <row r="813" spans="1:86">
      <c r="A813" s="519">
        <v>186</v>
      </c>
      <c r="B813" s="440" t="s">
        <v>733</v>
      </c>
      <c r="C813" s="498" t="s">
        <v>734</v>
      </c>
      <c r="D813" s="501">
        <v>0.5</v>
      </c>
      <c r="E813" s="501">
        <v>5520</v>
      </c>
      <c r="F813" s="501">
        <v>0.5</v>
      </c>
      <c r="G813" s="501">
        <v>5520</v>
      </c>
      <c r="H813" s="440"/>
      <c r="I813" s="440"/>
      <c r="J813" s="440"/>
      <c r="K813" s="501"/>
      <c r="L813" s="440"/>
      <c r="M813" s="501"/>
      <c r="N813" s="372"/>
      <c r="O813" s="372"/>
      <c r="P813" s="372"/>
      <c r="Q813" s="516"/>
      <c r="R813" s="372"/>
      <c r="S813" s="516"/>
      <c r="T813" s="372" t="s">
        <v>2067</v>
      </c>
      <c r="U813" s="372" t="s">
        <v>1692</v>
      </c>
      <c r="V813" s="372" t="s">
        <v>11</v>
      </c>
      <c r="W813" s="267">
        <v>0.06</v>
      </c>
      <c r="X813" s="226" t="s">
        <v>5</v>
      </c>
      <c r="Y813" s="516">
        <v>807.66779999999994</v>
      </c>
      <c r="Z813" s="372"/>
      <c r="AA813" s="372"/>
      <c r="AB813" s="372"/>
      <c r="AC813" s="516"/>
      <c r="AD813" s="372"/>
      <c r="AE813" s="516"/>
      <c r="AF813" s="372"/>
      <c r="AG813" s="372"/>
      <c r="AH813" s="372"/>
      <c r="AI813" s="516"/>
      <c r="AJ813" s="372"/>
      <c r="AK813" s="516"/>
      <c r="AL813" s="372"/>
      <c r="AM813" s="372"/>
      <c r="AN813" s="372"/>
      <c r="AO813" s="516"/>
      <c r="AP813" s="372"/>
      <c r="AQ813" s="516"/>
      <c r="AR813" s="372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</row>
    <row r="814" spans="1:86">
      <c r="A814" s="520"/>
      <c r="B814" s="441"/>
      <c r="C814" s="499"/>
      <c r="D814" s="502"/>
      <c r="E814" s="502"/>
      <c r="F814" s="502"/>
      <c r="G814" s="502"/>
      <c r="H814" s="441"/>
      <c r="I814" s="441"/>
      <c r="J814" s="441"/>
      <c r="K814" s="502"/>
      <c r="L814" s="441"/>
      <c r="M814" s="502"/>
      <c r="N814" s="373"/>
      <c r="O814" s="373"/>
      <c r="P814" s="373"/>
      <c r="Q814" s="517"/>
      <c r="R814" s="373"/>
      <c r="S814" s="517"/>
      <c r="T814" s="373"/>
      <c r="U814" s="373"/>
      <c r="V814" s="374"/>
      <c r="W814" s="268">
        <v>720</v>
      </c>
      <c r="X814" s="226" t="s">
        <v>8</v>
      </c>
      <c r="Y814" s="517"/>
      <c r="Z814" s="373"/>
      <c r="AA814" s="373"/>
      <c r="AB814" s="373"/>
      <c r="AC814" s="517"/>
      <c r="AD814" s="373"/>
      <c r="AE814" s="517"/>
      <c r="AF814" s="373"/>
      <c r="AG814" s="373"/>
      <c r="AH814" s="373"/>
      <c r="AI814" s="517"/>
      <c r="AJ814" s="373"/>
      <c r="AK814" s="517"/>
      <c r="AL814" s="373"/>
      <c r="AM814" s="373"/>
      <c r="AN814" s="373"/>
      <c r="AO814" s="517"/>
      <c r="AP814" s="373"/>
      <c r="AQ814" s="517"/>
      <c r="AR814" s="373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</row>
    <row r="815" spans="1:86">
      <c r="A815" s="520"/>
      <c r="B815" s="441"/>
      <c r="C815" s="499"/>
      <c r="D815" s="502"/>
      <c r="E815" s="502"/>
      <c r="F815" s="502"/>
      <c r="G815" s="502"/>
      <c r="H815" s="441"/>
      <c r="I815" s="441"/>
      <c r="J815" s="441"/>
      <c r="K815" s="502"/>
      <c r="L815" s="441"/>
      <c r="M815" s="502"/>
      <c r="N815" s="373"/>
      <c r="O815" s="373"/>
      <c r="P815" s="373"/>
      <c r="Q815" s="517"/>
      <c r="R815" s="373"/>
      <c r="S815" s="517"/>
      <c r="T815" s="373"/>
      <c r="U815" s="373"/>
      <c r="V815" s="372" t="s">
        <v>12</v>
      </c>
      <c r="W815" s="268">
        <v>43.7</v>
      </c>
      <c r="X815" s="112" t="s">
        <v>8</v>
      </c>
      <c r="Y815" s="517"/>
      <c r="Z815" s="373"/>
      <c r="AA815" s="373"/>
      <c r="AB815" s="373"/>
      <c r="AC815" s="517"/>
      <c r="AD815" s="373"/>
      <c r="AE815" s="517"/>
      <c r="AF815" s="373"/>
      <c r="AG815" s="373"/>
      <c r="AH815" s="373"/>
      <c r="AI815" s="517"/>
      <c r="AJ815" s="373"/>
      <c r="AK815" s="517"/>
      <c r="AL815" s="373"/>
      <c r="AM815" s="373"/>
      <c r="AN815" s="373"/>
      <c r="AO815" s="517"/>
      <c r="AP815" s="373"/>
      <c r="AQ815" s="517"/>
      <c r="AR815" s="373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</row>
    <row r="816" spans="1:86">
      <c r="A816" s="520"/>
      <c r="B816" s="441"/>
      <c r="C816" s="499"/>
      <c r="D816" s="502"/>
      <c r="E816" s="502"/>
      <c r="F816" s="502"/>
      <c r="G816" s="502"/>
      <c r="H816" s="441"/>
      <c r="I816" s="441"/>
      <c r="J816" s="441"/>
      <c r="K816" s="502"/>
      <c r="L816" s="441"/>
      <c r="M816" s="502"/>
      <c r="N816" s="373"/>
      <c r="O816" s="373"/>
      <c r="P816" s="373"/>
      <c r="Q816" s="517"/>
      <c r="R816" s="373"/>
      <c r="S816" s="517"/>
      <c r="T816" s="373"/>
      <c r="U816" s="373"/>
      <c r="V816" s="374"/>
      <c r="W816" s="268">
        <v>0.06</v>
      </c>
      <c r="X816" s="226" t="s">
        <v>5</v>
      </c>
      <c r="Y816" s="517"/>
      <c r="Z816" s="373"/>
      <c r="AA816" s="373"/>
      <c r="AB816" s="373"/>
      <c r="AC816" s="517"/>
      <c r="AD816" s="373"/>
      <c r="AE816" s="517"/>
      <c r="AF816" s="373"/>
      <c r="AG816" s="373"/>
      <c r="AH816" s="373"/>
      <c r="AI816" s="517"/>
      <c r="AJ816" s="373"/>
      <c r="AK816" s="517"/>
      <c r="AL816" s="373"/>
      <c r="AM816" s="373"/>
      <c r="AN816" s="373"/>
      <c r="AO816" s="517"/>
      <c r="AP816" s="373"/>
      <c r="AQ816" s="517"/>
      <c r="AR816" s="373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</row>
    <row r="817" spans="1:86">
      <c r="A817" s="521"/>
      <c r="B817" s="442"/>
      <c r="C817" s="500"/>
      <c r="D817" s="503"/>
      <c r="E817" s="503"/>
      <c r="F817" s="503"/>
      <c r="G817" s="503"/>
      <c r="H817" s="442"/>
      <c r="I817" s="442"/>
      <c r="J817" s="442"/>
      <c r="K817" s="503"/>
      <c r="L817" s="442"/>
      <c r="M817" s="503"/>
      <c r="N817" s="374"/>
      <c r="O817" s="374"/>
      <c r="P817" s="374"/>
      <c r="Q817" s="518"/>
      <c r="R817" s="374"/>
      <c r="S817" s="518"/>
      <c r="T817" s="374"/>
      <c r="U817" s="374"/>
      <c r="V817" s="233" t="s">
        <v>105</v>
      </c>
      <c r="W817" s="243">
        <f>W814</f>
        <v>720</v>
      </c>
      <c r="X817" s="112" t="s">
        <v>8</v>
      </c>
      <c r="Y817" s="518"/>
      <c r="Z817" s="374"/>
      <c r="AA817" s="374"/>
      <c r="AB817" s="374"/>
      <c r="AC817" s="518"/>
      <c r="AD817" s="374"/>
      <c r="AE817" s="518"/>
      <c r="AF817" s="374"/>
      <c r="AG817" s="374"/>
      <c r="AH817" s="374"/>
      <c r="AI817" s="518"/>
      <c r="AJ817" s="374"/>
      <c r="AK817" s="518"/>
      <c r="AL817" s="374"/>
      <c r="AM817" s="374"/>
      <c r="AN817" s="374"/>
      <c r="AO817" s="518"/>
      <c r="AP817" s="374"/>
      <c r="AQ817" s="518"/>
      <c r="AR817" s="374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</row>
    <row r="818" spans="1:86">
      <c r="A818" s="703">
        <v>187</v>
      </c>
      <c r="B818" s="522" t="s">
        <v>735</v>
      </c>
      <c r="C818" s="533" t="s">
        <v>736</v>
      </c>
      <c r="D818" s="411">
        <v>0.4</v>
      </c>
      <c r="E818" s="411">
        <v>2000</v>
      </c>
      <c r="F818" s="411">
        <v>0.4</v>
      </c>
      <c r="G818" s="411">
        <v>2000</v>
      </c>
      <c r="H818" s="522"/>
      <c r="I818" s="522"/>
      <c r="J818" s="522"/>
      <c r="K818" s="411"/>
      <c r="L818" s="522"/>
      <c r="M818" s="411"/>
      <c r="N818" s="443"/>
      <c r="O818" s="443"/>
      <c r="P818" s="443"/>
      <c r="Q818" s="448"/>
      <c r="R818" s="443"/>
      <c r="S818" s="448"/>
      <c r="T818" s="443" t="s">
        <v>2068</v>
      </c>
      <c r="U818" s="443" t="s">
        <v>1788</v>
      </c>
      <c r="V818" s="372" t="s">
        <v>11</v>
      </c>
      <c r="W818" s="243">
        <v>0.2</v>
      </c>
      <c r="X818" s="112" t="s">
        <v>5</v>
      </c>
      <c r="Y818" s="448">
        <v>2692.2260000000001</v>
      </c>
      <c r="Z818" s="443"/>
      <c r="AA818" s="443"/>
      <c r="AB818" s="443"/>
      <c r="AC818" s="448"/>
      <c r="AD818" s="443"/>
      <c r="AE818" s="448"/>
      <c r="AF818" s="443"/>
      <c r="AG818" s="443"/>
      <c r="AH818" s="443"/>
      <c r="AI818" s="448"/>
      <c r="AJ818" s="443"/>
      <c r="AK818" s="448"/>
      <c r="AL818" s="443"/>
      <c r="AM818" s="443"/>
      <c r="AN818" s="443"/>
      <c r="AO818" s="448"/>
      <c r="AP818" s="443"/>
      <c r="AQ818" s="448"/>
      <c r="AR818" s="443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</row>
    <row r="819" spans="1:86">
      <c r="A819" s="704"/>
      <c r="B819" s="523"/>
      <c r="C819" s="534"/>
      <c r="D819" s="412"/>
      <c r="E819" s="412"/>
      <c r="F819" s="412"/>
      <c r="G819" s="412"/>
      <c r="H819" s="523"/>
      <c r="I819" s="523"/>
      <c r="J819" s="523"/>
      <c r="K819" s="412"/>
      <c r="L819" s="523"/>
      <c r="M819" s="412"/>
      <c r="N819" s="444"/>
      <c r="O819" s="444"/>
      <c r="P819" s="444"/>
      <c r="Q819" s="483"/>
      <c r="R819" s="444"/>
      <c r="S819" s="483"/>
      <c r="T819" s="444"/>
      <c r="U819" s="444"/>
      <c r="V819" s="374"/>
      <c r="W819" s="243">
        <v>1000</v>
      </c>
      <c r="X819" s="112" t="s">
        <v>8</v>
      </c>
      <c r="Y819" s="483"/>
      <c r="Z819" s="444"/>
      <c r="AA819" s="444"/>
      <c r="AB819" s="444"/>
      <c r="AC819" s="483"/>
      <c r="AD819" s="444"/>
      <c r="AE819" s="483"/>
      <c r="AF819" s="444"/>
      <c r="AG819" s="444"/>
      <c r="AH819" s="444"/>
      <c r="AI819" s="483"/>
      <c r="AJ819" s="444"/>
      <c r="AK819" s="483"/>
      <c r="AL819" s="444"/>
      <c r="AM819" s="444"/>
      <c r="AN819" s="444"/>
      <c r="AO819" s="483"/>
      <c r="AP819" s="444"/>
      <c r="AQ819" s="483"/>
      <c r="AR819" s="444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</row>
    <row r="820" spans="1:86">
      <c r="A820" s="705"/>
      <c r="B820" s="524"/>
      <c r="C820" s="912"/>
      <c r="D820" s="515"/>
      <c r="E820" s="515"/>
      <c r="F820" s="515"/>
      <c r="G820" s="515"/>
      <c r="H820" s="524"/>
      <c r="I820" s="524"/>
      <c r="J820" s="524"/>
      <c r="K820" s="515"/>
      <c r="L820" s="524"/>
      <c r="M820" s="515"/>
      <c r="N820" s="445"/>
      <c r="O820" s="445"/>
      <c r="P820" s="445"/>
      <c r="Q820" s="449"/>
      <c r="R820" s="445"/>
      <c r="S820" s="449"/>
      <c r="T820" s="445"/>
      <c r="U820" s="445"/>
      <c r="V820" s="233" t="s">
        <v>105</v>
      </c>
      <c r="W820" s="243">
        <f>W819</f>
        <v>1000</v>
      </c>
      <c r="X820" s="112" t="s">
        <v>8</v>
      </c>
      <c r="Y820" s="449"/>
      <c r="Z820" s="445"/>
      <c r="AA820" s="445"/>
      <c r="AB820" s="445"/>
      <c r="AC820" s="449"/>
      <c r="AD820" s="445"/>
      <c r="AE820" s="449"/>
      <c r="AF820" s="445"/>
      <c r="AG820" s="445"/>
      <c r="AH820" s="445"/>
      <c r="AI820" s="449"/>
      <c r="AJ820" s="445"/>
      <c r="AK820" s="449"/>
      <c r="AL820" s="445"/>
      <c r="AM820" s="445"/>
      <c r="AN820" s="445"/>
      <c r="AO820" s="449"/>
      <c r="AP820" s="445"/>
      <c r="AQ820" s="449"/>
      <c r="AR820" s="445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</row>
    <row r="821" spans="1:86">
      <c r="A821" s="703">
        <v>188</v>
      </c>
      <c r="B821" s="522" t="s">
        <v>737</v>
      </c>
      <c r="C821" s="533" t="s">
        <v>738</v>
      </c>
      <c r="D821" s="411">
        <v>0.2</v>
      </c>
      <c r="E821" s="411">
        <v>600</v>
      </c>
      <c r="F821" s="411">
        <v>0.2</v>
      </c>
      <c r="G821" s="411">
        <v>600</v>
      </c>
      <c r="H821" s="522"/>
      <c r="I821" s="522"/>
      <c r="J821" s="522"/>
      <c r="K821" s="411"/>
      <c r="L821" s="522"/>
      <c r="M821" s="411"/>
      <c r="N821" s="443"/>
      <c r="O821" s="443"/>
      <c r="P821" s="443"/>
      <c r="Q821" s="448"/>
      <c r="R821" s="443"/>
      <c r="S821" s="448"/>
      <c r="T821" s="443" t="s">
        <v>2069</v>
      </c>
      <c r="U821" s="443" t="s">
        <v>1696</v>
      </c>
      <c r="V821" s="372" t="s">
        <v>11</v>
      </c>
      <c r="W821" s="243">
        <v>0.05</v>
      </c>
      <c r="X821" s="112" t="s">
        <v>5</v>
      </c>
      <c r="Y821" s="448">
        <v>673.05650000000014</v>
      </c>
      <c r="Z821" s="443"/>
      <c r="AA821" s="443"/>
      <c r="AB821" s="443"/>
      <c r="AC821" s="448"/>
      <c r="AD821" s="443"/>
      <c r="AE821" s="448"/>
      <c r="AF821" s="443"/>
      <c r="AG821" s="443"/>
      <c r="AH821" s="443"/>
      <c r="AI821" s="448"/>
      <c r="AJ821" s="443"/>
      <c r="AK821" s="448"/>
      <c r="AL821" s="443"/>
      <c r="AM821" s="443"/>
      <c r="AN821" s="443"/>
      <c r="AO821" s="448"/>
      <c r="AP821" s="443"/>
      <c r="AQ821" s="448"/>
      <c r="AR821" s="443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</row>
    <row r="822" spans="1:86">
      <c r="A822" s="704"/>
      <c r="B822" s="523"/>
      <c r="C822" s="534"/>
      <c r="D822" s="412"/>
      <c r="E822" s="412"/>
      <c r="F822" s="412"/>
      <c r="G822" s="412"/>
      <c r="H822" s="523"/>
      <c r="I822" s="523"/>
      <c r="J822" s="523"/>
      <c r="K822" s="412"/>
      <c r="L822" s="523"/>
      <c r="M822" s="412"/>
      <c r="N822" s="444"/>
      <c r="O822" s="444"/>
      <c r="P822" s="444"/>
      <c r="Q822" s="483"/>
      <c r="R822" s="444"/>
      <c r="S822" s="483"/>
      <c r="T822" s="444"/>
      <c r="U822" s="444"/>
      <c r="V822" s="374"/>
      <c r="W822" s="243">
        <v>150</v>
      </c>
      <c r="X822" s="112" t="s">
        <v>8</v>
      </c>
      <c r="Y822" s="483"/>
      <c r="Z822" s="444"/>
      <c r="AA822" s="444"/>
      <c r="AB822" s="444"/>
      <c r="AC822" s="483"/>
      <c r="AD822" s="444"/>
      <c r="AE822" s="483"/>
      <c r="AF822" s="444"/>
      <c r="AG822" s="444"/>
      <c r="AH822" s="444"/>
      <c r="AI822" s="483"/>
      <c r="AJ822" s="444"/>
      <c r="AK822" s="483"/>
      <c r="AL822" s="444"/>
      <c r="AM822" s="444"/>
      <c r="AN822" s="444"/>
      <c r="AO822" s="483"/>
      <c r="AP822" s="444"/>
      <c r="AQ822" s="483"/>
      <c r="AR822" s="444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</row>
    <row r="823" spans="1:86">
      <c r="A823" s="705"/>
      <c r="B823" s="524"/>
      <c r="C823" s="912"/>
      <c r="D823" s="515"/>
      <c r="E823" s="515"/>
      <c r="F823" s="515"/>
      <c r="G823" s="515"/>
      <c r="H823" s="524"/>
      <c r="I823" s="524"/>
      <c r="J823" s="524"/>
      <c r="K823" s="515"/>
      <c r="L823" s="524"/>
      <c r="M823" s="515"/>
      <c r="N823" s="445"/>
      <c r="O823" s="445"/>
      <c r="P823" s="445"/>
      <c r="Q823" s="449"/>
      <c r="R823" s="445"/>
      <c r="S823" s="449"/>
      <c r="T823" s="445"/>
      <c r="U823" s="445"/>
      <c r="V823" s="233" t="s">
        <v>105</v>
      </c>
      <c r="W823" s="243">
        <f>W822</f>
        <v>150</v>
      </c>
      <c r="X823" s="112" t="s">
        <v>8</v>
      </c>
      <c r="Y823" s="449"/>
      <c r="Z823" s="445"/>
      <c r="AA823" s="445"/>
      <c r="AB823" s="445"/>
      <c r="AC823" s="449"/>
      <c r="AD823" s="445"/>
      <c r="AE823" s="449"/>
      <c r="AF823" s="445"/>
      <c r="AG823" s="445"/>
      <c r="AH823" s="445"/>
      <c r="AI823" s="449"/>
      <c r="AJ823" s="445"/>
      <c r="AK823" s="449"/>
      <c r="AL823" s="445"/>
      <c r="AM823" s="445"/>
      <c r="AN823" s="445"/>
      <c r="AO823" s="449"/>
      <c r="AP823" s="445"/>
      <c r="AQ823" s="449"/>
      <c r="AR823" s="445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</row>
    <row r="824" spans="1:86">
      <c r="A824" s="519">
        <v>189</v>
      </c>
      <c r="B824" s="440" t="s">
        <v>750</v>
      </c>
      <c r="C824" s="498" t="s">
        <v>751</v>
      </c>
      <c r="D824" s="501">
        <v>1</v>
      </c>
      <c r="E824" s="501">
        <v>5500</v>
      </c>
      <c r="F824" s="501">
        <v>1</v>
      </c>
      <c r="G824" s="501">
        <v>5500</v>
      </c>
      <c r="H824" s="440"/>
      <c r="I824" s="440"/>
      <c r="J824" s="440"/>
      <c r="K824" s="501"/>
      <c r="L824" s="440"/>
      <c r="M824" s="501"/>
      <c r="N824" s="372"/>
      <c r="O824" s="372"/>
      <c r="P824" s="372"/>
      <c r="Q824" s="516"/>
      <c r="R824" s="372"/>
      <c r="S824" s="516"/>
      <c r="T824" s="372" t="s">
        <v>2070</v>
      </c>
      <c r="U824" s="372" t="s">
        <v>1698</v>
      </c>
      <c r="V824" s="372" t="s">
        <v>11</v>
      </c>
      <c r="W824" s="267">
        <v>0.3</v>
      </c>
      <c r="X824" s="226" t="s">
        <v>5</v>
      </c>
      <c r="Y824" s="516">
        <v>4038.3390000000004</v>
      </c>
      <c r="Z824" s="372"/>
      <c r="AA824" s="372"/>
      <c r="AB824" s="372"/>
      <c r="AC824" s="516"/>
      <c r="AD824" s="372"/>
      <c r="AE824" s="516"/>
      <c r="AF824" s="372"/>
      <c r="AG824" s="372"/>
      <c r="AH824" s="372"/>
      <c r="AI824" s="516"/>
      <c r="AJ824" s="372"/>
      <c r="AK824" s="516"/>
      <c r="AL824" s="372"/>
      <c r="AM824" s="372"/>
      <c r="AN824" s="372"/>
      <c r="AO824" s="516"/>
      <c r="AP824" s="372"/>
      <c r="AQ824" s="516"/>
      <c r="AR824" s="372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</row>
    <row r="825" spans="1:86">
      <c r="A825" s="520"/>
      <c r="B825" s="441"/>
      <c r="C825" s="499"/>
      <c r="D825" s="502"/>
      <c r="E825" s="502"/>
      <c r="F825" s="502"/>
      <c r="G825" s="502"/>
      <c r="H825" s="441"/>
      <c r="I825" s="441"/>
      <c r="J825" s="441"/>
      <c r="K825" s="502"/>
      <c r="L825" s="441"/>
      <c r="M825" s="502"/>
      <c r="N825" s="373"/>
      <c r="O825" s="373"/>
      <c r="P825" s="373"/>
      <c r="Q825" s="517"/>
      <c r="R825" s="373"/>
      <c r="S825" s="517"/>
      <c r="T825" s="373"/>
      <c r="U825" s="373"/>
      <c r="V825" s="374"/>
      <c r="W825" s="268">
        <v>1650</v>
      </c>
      <c r="X825" s="226" t="s">
        <v>8</v>
      </c>
      <c r="Y825" s="517"/>
      <c r="Z825" s="373"/>
      <c r="AA825" s="373"/>
      <c r="AB825" s="373"/>
      <c r="AC825" s="517"/>
      <c r="AD825" s="373"/>
      <c r="AE825" s="517"/>
      <c r="AF825" s="373"/>
      <c r="AG825" s="373"/>
      <c r="AH825" s="373"/>
      <c r="AI825" s="517"/>
      <c r="AJ825" s="373"/>
      <c r="AK825" s="517"/>
      <c r="AL825" s="373"/>
      <c r="AM825" s="373"/>
      <c r="AN825" s="373"/>
      <c r="AO825" s="517"/>
      <c r="AP825" s="373"/>
      <c r="AQ825" s="517"/>
      <c r="AR825" s="373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</row>
    <row r="826" spans="1:86">
      <c r="A826" s="520"/>
      <c r="B826" s="441"/>
      <c r="C826" s="499"/>
      <c r="D826" s="502"/>
      <c r="E826" s="502"/>
      <c r="F826" s="502"/>
      <c r="G826" s="502"/>
      <c r="H826" s="441"/>
      <c r="I826" s="441"/>
      <c r="J826" s="441"/>
      <c r="K826" s="502"/>
      <c r="L826" s="441"/>
      <c r="M826" s="502"/>
      <c r="N826" s="373"/>
      <c r="O826" s="373"/>
      <c r="P826" s="373"/>
      <c r="Q826" s="517"/>
      <c r="R826" s="373"/>
      <c r="S826" s="517"/>
      <c r="T826" s="373"/>
      <c r="U826" s="373"/>
      <c r="V826" s="372" t="s">
        <v>12</v>
      </c>
      <c r="W826" s="268">
        <v>35.200000000000003</v>
      </c>
      <c r="X826" s="112" t="s">
        <v>8</v>
      </c>
      <c r="Y826" s="517"/>
      <c r="Z826" s="373"/>
      <c r="AA826" s="373"/>
      <c r="AB826" s="373"/>
      <c r="AC826" s="517"/>
      <c r="AD826" s="373"/>
      <c r="AE826" s="517"/>
      <c r="AF826" s="373"/>
      <c r="AG826" s="373"/>
      <c r="AH826" s="373"/>
      <c r="AI826" s="517"/>
      <c r="AJ826" s="373"/>
      <c r="AK826" s="517"/>
      <c r="AL826" s="373"/>
      <c r="AM826" s="373"/>
      <c r="AN826" s="373"/>
      <c r="AO826" s="517"/>
      <c r="AP826" s="373"/>
      <c r="AQ826" s="517"/>
      <c r="AR826" s="373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</row>
    <row r="827" spans="1:86">
      <c r="A827" s="520"/>
      <c r="B827" s="441"/>
      <c r="C827" s="499"/>
      <c r="D827" s="502"/>
      <c r="E827" s="502"/>
      <c r="F827" s="502"/>
      <c r="G827" s="502"/>
      <c r="H827" s="441"/>
      <c r="I827" s="441"/>
      <c r="J827" s="441"/>
      <c r="K827" s="502"/>
      <c r="L827" s="441"/>
      <c r="M827" s="502"/>
      <c r="N827" s="373"/>
      <c r="O827" s="373"/>
      <c r="P827" s="373"/>
      <c r="Q827" s="517"/>
      <c r="R827" s="373"/>
      <c r="S827" s="517"/>
      <c r="T827" s="373"/>
      <c r="U827" s="373"/>
      <c r="V827" s="374"/>
      <c r="W827" s="268">
        <v>0.3</v>
      </c>
      <c r="X827" s="226" t="s">
        <v>5</v>
      </c>
      <c r="Y827" s="517"/>
      <c r="Z827" s="373"/>
      <c r="AA827" s="373"/>
      <c r="AB827" s="373"/>
      <c r="AC827" s="517"/>
      <c r="AD827" s="373"/>
      <c r="AE827" s="517"/>
      <c r="AF827" s="373"/>
      <c r="AG827" s="373"/>
      <c r="AH827" s="373"/>
      <c r="AI827" s="517"/>
      <c r="AJ827" s="373"/>
      <c r="AK827" s="517"/>
      <c r="AL827" s="373"/>
      <c r="AM827" s="373"/>
      <c r="AN827" s="373"/>
      <c r="AO827" s="517"/>
      <c r="AP827" s="373"/>
      <c r="AQ827" s="517"/>
      <c r="AR827" s="373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</row>
    <row r="828" spans="1:86">
      <c r="A828" s="521"/>
      <c r="B828" s="442"/>
      <c r="C828" s="500"/>
      <c r="D828" s="503"/>
      <c r="E828" s="503"/>
      <c r="F828" s="503"/>
      <c r="G828" s="503"/>
      <c r="H828" s="442"/>
      <c r="I828" s="442"/>
      <c r="J828" s="442"/>
      <c r="K828" s="503"/>
      <c r="L828" s="442"/>
      <c r="M828" s="503"/>
      <c r="N828" s="374"/>
      <c r="O828" s="374"/>
      <c r="P828" s="374"/>
      <c r="Q828" s="518"/>
      <c r="R828" s="374"/>
      <c r="S828" s="518"/>
      <c r="T828" s="374"/>
      <c r="U828" s="374"/>
      <c r="V828" s="233" t="s">
        <v>105</v>
      </c>
      <c r="W828" s="243">
        <f>W825</f>
        <v>1650</v>
      </c>
      <c r="X828" s="112" t="s">
        <v>8</v>
      </c>
      <c r="Y828" s="518"/>
      <c r="Z828" s="374"/>
      <c r="AA828" s="374"/>
      <c r="AB828" s="374"/>
      <c r="AC828" s="518"/>
      <c r="AD828" s="374"/>
      <c r="AE828" s="518"/>
      <c r="AF828" s="374"/>
      <c r="AG828" s="374"/>
      <c r="AH828" s="374"/>
      <c r="AI828" s="518"/>
      <c r="AJ828" s="374"/>
      <c r="AK828" s="518"/>
      <c r="AL828" s="374"/>
      <c r="AM828" s="374"/>
      <c r="AN828" s="374"/>
      <c r="AO828" s="518"/>
      <c r="AP828" s="374"/>
      <c r="AQ828" s="518"/>
      <c r="AR828" s="374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</row>
    <row r="829" spans="1:86">
      <c r="A829" s="468">
        <v>190</v>
      </c>
      <c r="B829" s="907" t="s">
        <v>759</v>
      </c>
      <c r="C829" s="906" t="s">
        <v>760</v>
      </c>
      <c r="D829" s="390">
        <v>3.2</v>
      </c>
      <c r="E829" s="390">
        <v>23392</v>
      </c>
      <c r="F829" s="390">
        <v>3.2</v>
      </c>
      <c r="G829" s="390">
        <v>23392</v>
      </c>
      <c r="H829" s="405" t="s">
        <v>2295</v>
      </c>
      <c r="I829" s="405" t="s">
        <v>2296</v>
      </c>
      <c r="J829" s="405" t="s">
        <v>11</v>
      </c>
      <c r="K829" s="266">
        <v>2.87</v>
      </c>
      <c r="L829" s="316" t="s">
        <v>5</v>
      </c>
      <c r="M829" s="399">
        <v>26843.999</v>
      </c>
      <c r="N829" s="635"/>
      <c r="O829" s="635"/>
      <c r="P829" s="635"/>
      <c r="Q829" s="555"/>
      <c r="R829" s="635"/>
      <c r="S829" s="555"/>
      <c r="T829" s="635"/>
      <c r="U829" s="635"/>
      <c r="V829" s="635"/>
      <c r="W829" s="555"/>
      <c r="X829" s="635"/>
      <c r="Y829" s="555"/>
      <c r="Z829" s="635"/>
      <c r="AA829" s="635"/>
      <c r="AB829" s="635"/>
      <c r="AC829" s="555"/>
      <c r="AD829" s="635"/>
      <c r="AE829" s="555"/>
      <c r="AF829" s="635"/>
      <c r="AG829" s="635"/>
      <c r="AH829" s="635"/>
      <c r="AI829" s="555"/>
      <c r="AJ829" s="635"/>
      <c r="AK829" s="555"/>
      <c r="AL829" s="635"/>
      <c r="AM829" s="635"/>
      <c r="AN829" s="635"/>
      <c r="AO829" s="555"/>
      <c r="AP829" s="635"/>
      <c r="AQ829" s="555"/>
      <c r="AR829" s="635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</row>
    <row r="830" spans="1:86">
      <c r="A830" s="469"/>
      <c r="B830" s="909"/>
      <c r="C830" s="908"/>
      <c r="D830" s="391"/>
      <c r="E830" s="391"/>
      <c r="F830" s="391"/>
      <c r="G830" s="391"/>
      <c r="H830" s="406"/>
      <c r="I830" s="406"/>
      <c r="J830" s="407"/>
      <c r="K830" s="266">
        <v>20988</v>
      </c>
      <c r="L830" s="316" t="s">
        <v>8</v>
      </c>
      <c r="M830" s="400"/>
      <c r="N830" s="654"/>
      <c r="O830" s="654"/>
      <c r="P830" s="654"/>
      <c r="Q830" s="556"/>
      <c r="R830" s="654"/>
      <c r="S830" s="556"/>
      <c r="T830" s="654"/>
      <c r="U830" s="654"/>
      <c r="V830" s="654"/>
      <c r="W830" s="556"/>
      <c r="X830" s="654"/>
      <c r="Y830" s="556"/>
      <c r="Z830" s="654"/>
      <c r="AA830" s="654"/>
      <c r="AB830" s="654"/>
      <c r="AC830" s="556"/>
      <c r="AD830" s="654"/>
      <c r="AE830" s="556"/>
      <c r="AF830" s="654"/>
      <c r="AG830" s="654"/>
      <c r="AH830" s="654"/>
      <c r="AI830" s="556"/>
      <c r="AJ830" s="654"/>
      <c r="AK830" s="556"/>
      <c r="AL830" s="654"/>
      <c r="AM830" s="654"/>
      <c r="AN830" s="654"/>
      <c r="AO830" s="556"/>
      <c r="AP830" s="654"/>
      <c r="AQ830" s="556"/>
      <c r="AR830" s="654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</row>
    <row r="831" spans="1:86">
      <c r="A831" s="469"/>
      <c r="B831" s="909"/>
      <c r="C831" s="908"/>
      <c r="D831" s="391"/>
      <c r="E831" s="391"/>
      <c r="F831" s="391"/>
      <c r="G831" s="391"/>
      <c r="H831" s="406"/>
      <c r="I831" s="406"/>
      <c r="J831" s="315" t="s">
        <v>17</v>
      </c>
      <c r="K831" s="266">
        <v>150</v>
      </c>
      <c r="L831" s="316" t="s">
        <v>8</v>
      </c>
      <c r="M831" s="400"/>
      <c r="N831" s="654"/>
      <c r="O831" s="654"/>
      <c r="P831" s="654"/>
      <c r="Q831" s="556"/>
      <c r="R831" s="654"/>
      <c r="S831" s="556"/>
      <c r="T831" s="654"/>
      <c r="U831" s="654"/>
      <c r="V831" s="654"/>
      <c r="W831" s="556"/>
      <c r="X831" s="654"/>
      <c r="Y831" s="556"/>
      <c r="Z831" s="654"/>
      <c r="AA831" s="654"/>
      <c r="AB831" s="654"/>
      <c r="AC831" s="556"/>
      <c r="AD831" s="654"/>
      <c r="AE831" s="556"/>
      <c r="AF831" s="654"/>
      <c r="AG831" s="654"/>
      <c r="AH831" s="654"/>
      <c r="AI831" s="556"/>
      <c r="AJ831" s="654"/>
      <c r="AK831" s="556"/>
      <c r="AL831" s="654"/>
      <c r="AM831" s="654"/>
      <c r="AN831" s="654"/>
      <c r="AO831" s="556"/>
      <c r="AP831" s="654"/>
      <c r="AQ831" s="556"/>
      <c r="AR831" s="654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</row>
    <row r="832" spans="1:86" ht="45">
      <c r="A832" s="469"/>
      <c r="B832" s="909"/>
      <c r="C832" s="908"/>
      <c r="D832" s="391"/>
      <c r="E832" s="391"/>
      <c r="F832" s="391"/>
      <c r="G832" s="391"/>
      <c r="H832" s="406"/>
      <c r="I832" s="406"/>
      <c r="J832" s="315" t="s">
        <v>46</v>
      </c>
      <c r="K832" s="266">
        <v>500</v>
      </c>
      <c r="L832" s="316" t="s">
        <v>16</v>
      </c>
      <c r="M832" s="400"/>
      <c r="N832" s="654"/>
      <c r="O832" s="654"/>
      <c r="P832" s="654"/>
      <c r="Q832" s="556"/>
      <c r="R832" s="654"/>
      <c r="S832" s="556"/>
      <c r="T832" s="654"/>
      <c r="U832" s="654"/>
      <c r="V832" s="654"/>
      <c r="W832" s="556"/>
      <c r="X832" s="654"/>
      <c r="Y832" s="556"/>
      <c r="Z832" s="654"/>
      <c r="AA832" s="654"/>
      <c r="AB832" s="654"/>
      <c r="AC832" s="556"/>
      <c r="AD832" s="654"/>
      <c r="AE832" s="556"/>
      <c r="AF832" s="654"/>
      <c r="AG832" s="654"/>
      <c r="AH832" s="654"/>
      <c r="AI832" s="556"/>
      <c r="AJ832" s="654"/>
      <c r="AK832" s="556"/>
      <c r="AL832" s="654"/>
      <c r="AM832" s="654"/>
      <c r="AN832" s="654"/>
      <c r="AO832" s="556"/>
      <c r="AP832" s="654"/>
      <c r="AQ832" s="556"/>
      <c r="AR832" s="654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</row>
    <row r="833" spans="1:86">
      <c r="A833" s="470"/>
      <c r="B833" s="911"/>
      <c r="C833" s="910"/>
      <c r="D833" s="392"/>
      <c r="E833" s="392"/>
      <c r="F833" s="392"/>
      <c r="G833" s="392"/>
      <c r="H833" s="407"/>
      <c r="I833" s="407"/>
      <c r="J833" s="304" t="s">
        <v>105</v>
      </c>
      <c r="K833" s="266">
        <f>K830</f>
        <v>20988</v>
      </c>
      <c r="L833" s="316" t="s">
        <v>8</v>
      </c>
      <c r="M833" s="401"/>
      <c r="N833" s="636"/>
      <c r="O833" s="636"/>
      <c r="P833" s="636"/>
      <c r="Q833" s="557"/>
      <c r="R833" s="636"/>
      <c r="S833" s="557"/>
      <c r="T833" s="636"/>
      <c r="U833" s="636"/>
      <c r="V833" s="636"/>
      <c r="W833" s="557"/>
      <c r="X833" s="636"/>
      <c r="Y833" s="557"/>
      <c r="Z833" s="636"/>
      <c r="AA833" s="636"/>
      <c r="AB833" s="636"/>
      <c r="AC833" s="557"/>
      <c r="AD833" s="636"/>
      <c r="AE833" s="557"/>
      <c r="AF833" s="636"/>
      <c r="AG833" s="636"/>
      <c r="AH833" s="636"/>
      <c r="AI833" s="557"/>
      <c r="AJ833" s="636"/>
      <c r="AK833" s="557"/>
      <c r="AL833" s="636"/>
      <c r="AM833" s="636"/>
      <c r="AN833" s="636"/>
      <c r="AO833" s="557"/>
      <c r="AP833" s="636"/>
      <c r="AQ833" s="557"/>
      <c r="AR833" s="636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</row>
    <row r="834" spans="1:86">
      <c r="A834" s="703">
        <v>191</v>
      </c>
      <c r="B834" s="522" t="s">
        <v>761</v>
      </c>
      <c r="C834" s="533" t="s">
        <v>762</v>
      </c>
      <c r="D834" s="411">
        <v>0.5</v>
      </c>
      <c r="E834" s="411">
        <v>2000</v>
      </c>
      <c r="F834" s="411">
        <v>0.5</v>
      </c>
      <c r="G834" s="411">
        <v>2000</v>
      </c>
      <c r="H834" s="522"/>
      <c r="I834" s="522"/>
      <c r="J834" s="522"/>
      <c r="K834" s="411"/>
      <c r="L834" s="522"/>
      <c r="M834" s="411"/>
      <c r="N834" s="443"/>
      <c r="O834" s="443"/>
      <c r="P834" s="443"/>
      <c r="Q834" s="448"/>
      <c r="R834" s="443"/>
      <c r="S834" s="448"/>
      <c r="T834" s="443" t="s">
        <v>2071</v>
      </c>
      <c r="U834" s="443" t="s">
        <v>1704</v>
      </c>
      <c r="V834" s="372" t="s">
        <v>11</v>
      </c>
      <c r="W834" s="243">
        <v>0.15</v>
      </c>
      <c r="X834" s="112" t="s">
        <v>5</v>
      </c>
      <c r="Y834" s="448">
        <v>2019.1695000000002</v>
      </c>
      <c r="Z834" s="443"/>
      <c r="AA834" s="443"/>
      <c r="AB834" s="443"/>
      <c r="AC834" s="448"/>
      <c r="AD834" s="443"/>
      <c r="AE834" s="448"/>
      <c r="AF834" s="443"/>
      <c r="AG834" s="443"/>
      <c r="AH834" s="443"/>
      <c r="AI834" s="448"/>
      <c r="AJ834" s="443"/>
      <c r="AK834" s="448"/>
      <c r="AL834" s="443"/>
      <c r="AM834" s="443"/>
      <c r="AN834" s="443"/>
      <c r="AO834" s="448"/>
      <c r="AP834" s="443"/>
      <c r="AQ834" s="448"/>
      <c r="AR834" s="443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</row>
    <row r="835" spans="1:86">
      <c r="A835" s="704"/>
      <c r="B835" s="523"/>
      <c r="C835" s="534"/>
      <c r="D835" s="412"/>
      <c r="E835" s="412"/>
      <c r="F835" s="412"/>
      <c r="G835" s="412"/>
      <c r="H835" s="523"/>
      <c r="I835" s="523"/>
      <c r="J835" s="523"/>
      <c r="K835" s="412"/>
      <c r="L835" s="523"/>
      <c r="M835" s="412"/>
      <c r="N835" s="444"/>
      <c r="O835" s="444"/>
      <c r="P835" s="444"/>
      <c r="Q835" s="483"/>
      <c r="R835" s="444"/>
      <c r="S835" s="483"/>
      <c r="T835" s="444"/>
      <c r="U835" s="444"/>
      <c r="V835" s="374"/>
      <c r="W835" s="243">
        <v>600</v>
      </c>
      <c r="X835" s="112" t="s">
        <v>8</v>
      </c>
      <c r="Y835" s="483"/>
      <c r="Z835" s="444"/>
      <c r="AA835" s="444"/>
      <c r="AB835" s="444"/>
      <c r="AC835" s="483"/>
      <c r="AD835" s="444"/>
      <c r="AE835" s="483"/>
      <c r="AF835" s="444"/>
      <c r="AG835" s="444"/>
      <c r="AH835" s="444"/>
      <c r="AI835" s="483"/>
      <c r="AJ835" s="444"/>
      <c r="AK835" s="483"/>
      <c r="AL835" s="444"/>
      <c r="AM835" s="444"/>
      <c r="AN835" s="444"/>
      <c r="AO835" s="483"/>
      <c r="AP835" s="444"/>
      <c r="AQ835" s="483"/>
      <c r="AR835" s="444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</row>
    <row r="836" spans="1:86">
      <c r="A836" s="705"/>
      <c r="B836" s="524"/>
      <c r="C836" s="912"/>
      <c r="D836" s="515"/>
      <c r="E836" s="515"/>
      <c r="F836" s="515"/>
      <c r="G836" s="515"/>
      <c r="H836" s="524"/>
      <c r="I836" s="524"/>
      <c r="J836" s="524"/>
      <c r="K836" s="515"/>
      <c r="L836" s="524"/>
      <c r="M836" s="515"/>
      <c r="N836" s="445"/>
      <c r="O836" s="445"/>
      <c r="P836" s="445"/>
      <c r="Q836" s="449"/>
      <c r="R836" s="445"/>
      <c r="S836" s="449"/>
      <c r="T836" s="445"/>
      <c r="U836" s="445"/>
      <c r="V836" s="233" t="s">
        <v>105</v>
      </c>
      <c r="W836" s="243">
        <f>W835</f>
        <v>600</v>
      </c>
      <c r="X836" s="112" t="s">
        <v>8</v>
      </c>
      <c r="Y836" s="449"/>
      <c r="Z836" s="445"/>
      <c r="AA836" s="445"/>
      <c r="AB836" s="445"/>
      <c r="AC836" s="449"/>
      <c r="AD836" s="445"/>
      <c r="AE836" s="449"/>
      <c r="AF836" s="445"/>
      <c r="AG836" s="445"/>
      <c r="AH836" s="445"/>
      <c r="AI836" s="449"/>
      <c r="AJ836" s="445"/>
      <c r="AK836" s="449"/>
      <c r="AL836" s="445"/>
      <c r="AM836" s="445"/>
      <c r="AN836" s="445"/>
      <c r="AO836" s="449"/>
      <c r="AP836" s="445"/>
      <c r="AQ836" s="449"/>
      <c r="AR836" s="445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</row>
    <row r="837" spans="1:86">
      <c r="A837" s="703">
        <v>192</v>
      </c>
      <c r="B837" s="522" t="s">
        <v>763</v>
      </c>
      <c r="C837" s="533" t="s">
        <v>764</v>
      </c>
      <c r="D837" s="411">
        <v>0.4</v>
      </c>
      <c r="E837" s="411">
        <v>1326</v>
      </c>
      <c r="F837" s="411">
        <v>0.4</v>
      </c>
      <c r="G837" s="411">
        <v>1326</v>
      </c>
      <c r="H837" s="522"/>
      <c r="I837" s="522"/>
      <c r="J837" s="522"/>
      <c r="K837" s="411"/>
      <c r="L837" s="522"/>
      <c r="M837" s="411"/>
      <c r="N837" s="443"/>
      <c r="O837" s="443"/>
      <c r="P837" s="443"/>
      <c r="Q837" s="448"/>
      <c r="R837" s="443"/>
      <c r="S837" s="448"/>
      <c r="T837" s="443" t="s">
        <v>2072</v>
      </c>
      <c r="U837" s="443" t="s">
        <v>1849</v>
      </c>
      <c r="V837" s="372" t="s">
        <v>11</v>
      </c>
      <c r="W837" s="243">
        <v>0.18</v>
      </c>
      <c r="X837" s="112" t="s">
        <v>5</v>
      </c>
      <c r="Y837" s="448">
        <v>2423.0034000000001</v>
      </c>
      <c r="Z837" s="443"/>
      <c r="AA837" s="443"/>
      <c r="AB837" s="443"/>
      <c r="AC837" s="448"/>
      <c r="AD837" s="443"/>
      <c r="AE837" s="448"/>
      <c r="AF837" s="443"/>
      <c r="AG837" s="443"/>
      <c r="AH837" s="443"/>
      <c r="AI837" s="448"/>
      <c r="AJ837" s="443"/>
      <c r="AK837" s="448"/>
      <c r="AL837" s="443"/>
      <c r="AM837" s="443"/>
      <c r="AN837" s="443"/>
      <c r="AO837" s="448"/>
      <c r="AP837" s="443"/>
      <c r="AQ837" s="448"/>
      <c r="AR837" s="443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</row>
    <row r="838" spans="1:86">
      <c r="A838" s="704"/>
      <c r="B838" s="523"/>
      <c r="C838" s="534"/>
      <c r="D838" s="412"/>
      <c r="E838" s="412"/>
      <c r="F838" s="412"/>
      <c r="G838" s="412"/>
      <c r="H838" s="523"/>
      <c r="I838" s="523"/>
      <c r="J838" s="523"/>
      <c r="K838" s="412"/>
      <c r="L838" s="523"/>
      <c r="M838" s="412"/>
      <c r="N838" s="444"/>
      <c r="O838" s="444"/>
      <c r="P838" s="444"/>
      <c r="Q838" s="483"/>
      <c r="R838" s="444"/>
      <c r="S838" s="483"/>
      <c r="T838" s="444"/>
      <c r="U838" s="444"/>
      <c r="V838" s="374"/>
      <c r="W838" s="243">
        <v>612</v>
      </c>
      <c r="X838" s="112" t="s">
        <v>8</v>
      </c>
      <c r="Y838" s="483"/>
      <c r="Z838" s="444"/>
      <c r="AA838" s="444"/>
      <c r="AB838" s="444"/>
      <c r="AC838" s="483"/>
      <c r="AD838" s="444"/>
      <c r="AE838" s="483"/>
      <c r="AF838" s="444"/>
      <c r="AG838" s="444"/>
      <c r="AH838" s="444"/>
      <c r="AI838" s="483"/>
      <c r="AJ838" s="444"/>
      <c r="AK838" s="483"/>
      <c r="AL838" s="444"/>
      <c r="AM838" s="444"/>
      <c r="AN838" s="444"/>
      <c r="AO838" s="483"/>
      <c r="AP838" s="444"/>
      <c r="AQ838" s="483"/>
      <c r="AR838" s="444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</row>
    <row r="839" spans="1:86">
      <c r="A839" s="705"/>
      <c r="B839" s="524"/>
      <c r="C839" s="912"/>
      <c r="D839" s="515"/>
      <c r="E839" s="515"/>
      <c r="F839" s="515"/>
      <c r="G839" s="515"/>
      <c r="H839" s="524"/>
      <c r="I839" s="524"/>
      <c r="J839" s="524"/>
      <c r="K839" s="515"/>
      <c r="L839" s="524"/>
      <c r="M839" s="515"/>
      <c r="N839" s="445"/>
      <c r="O839" s="445"/>
      <c r="P839" s="445"/>
      <c r="Q839" s="449"/>
      <c r="R839" s="445"/>
      <c r="S839" s="449"/>
      <c r="T839" s="445"/>
      <c r="U839" s="445"/>
      <c r="V839" s="233" t="s">
        <v>105</v>
      </c>
      <c r="W839" s="243">
        <f>W838</f>
        <v>612</v>
      </c>
      <c r="X839" s="112" t="s">
        <v>8</v>
      </c>
      <c r="Y839" s="449"/>
      <c r="Z839" s="445"/>
      <c r="AA839" s="445"/>
      <c r="AB839" s="445"/>
      <c r="AC839" s="449"/>
      <c r="AD839" s="445"/>
      <c r="AE839" s="449"/>
      <c r="AF839" s="445"/>
      <c r="AG839" s="445"/>
      <c r="AH839" s="445"/>
      <c r="AI839" s="449"/>
      <c r="AJ839" s="445"/>
      <c r="AK839" s="449"/>
      <c r="AL839" s="445"/>
      <c r="AM839" s="445"/>
      <c r="AN839" s="445"/>
      <c r="AO839" s="449"/>
      <c r="AP839" s="445"/>
      <c r="AQ839" s="449"/>
      <c r="AR839" s="445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</row>
    <row r="840" spans="1:86">
      <c r="A840" s="703">
        <v>193</v>
      </c>
      <c r="B840" s="522" t="s">
        <v>765</v>
      </c>
      <c r="C840" s="533" t="s">
        <v>766</v>
      </c>
      <c r="D840" s="411">
        <v>0.4</v>
      </c>
      <c r="E840" s="411">
        <v>1600</v>
      </c>
      <c r="F840" s="411">
        <v>0.4</v>
      </c>
      <c r="G840" s="411">
        <v>1600</v>
      </c>
      <c r="H840" s="522"/>
      <c r="I840" s="522"/>
      <c r="J840" s="522"/>
      <c r="K840" s="411"/>
      <c r="L840" s="522"/>
      <c r="M840" s="411"/>
      <c r="N840" s="443"/>
      <c r="O840" s="443"/>
      <c r="P840" s="443"/>
      <c r="Q840" s="448"/>
      <c r="R840" s="443"/>
      <c r="S840" s="448"/>
      <c r="T840" s="443" t="s">
        <v>2073</v>
      </c>
      <c r="U840" s="443" t="s">
        <v>1692</v>
      </c>
      <c r="V840" s="372" t="s">
        <v>11</v>
      </c>
      <c r="W840" s="243">
        <v>0.06</v>
      </c>
      <c r="X840" s="112" t="s">
        <v>5</v>
      </c>
      <c r="Y840" s="448">
        <v>807.66779999999994</v>
      </c>
      <c r="Z840" s="443"/>
      <c r="AA840" s="443"/>
      <c r="AB840" s="443"/>
      <c r="AC840" s="448"/>
      <c r="AD840" s="443"/>
      <c r="AE840" s="448"/>
      <c r="AF840" s="443"/>
      <c r="AG840" s="443"/>
      <c r="AH840" s="443"/>
      <c r="AI840" s="448"/>
      <c r="AJ840" s="443"/>
      <c r="AK840" s="448"/>
      <c r="AL840" s="443"/>
      <c r="AM840" s="443"/>
      <c r="AN840" s="443"/>
      <c r="AO840" s="448"/>
      <c r="AP840" s="443"/>
      <c r="AQ840" s="448"/>
      <c r="AR840" s="443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</row>
    <row r="841" spans="1:86">
      <c r="A841" s="704"/>
      <c r="B841" s="523"/>
      <c r="C841" s="534"/>
      <c r="D841" s="412"/>
      <c r="E841" s="412"/>
      <c r="F841" s="412"/>
      <c r="G841" s="412"/>
      <c r="H841" s="523"/>
      <c r="I841" s="523"/>
      <c r="J841" s="523"/>
      <c r="K841" s="412"/>
      <c r="L841" s="523"/>
      <c r="M841" s="412"/>
      <c r="N841" s="444"/>
      <c r="O841" s="444"/>
      <c r="P841" s="444"/>
      <c r="Q841" s="483"/>
      <c r="R841" s="444"/>
      <c r="S841" s="483"/>
      <c r="T841" s="444"/>
      <c r="U841" s="444"/>
      <c r="V841" s="374"/>
      <c r="W841" s="243">
        <v>240</v>
      </c>
      <c r="X841" s="112" t="s">
        <v>8</v>
      </c>
      <c r="Y841" s="483"/>
      <c r="Z841" s="444"/>
      <c r="AA841" s="444"/>
      <c r="AB841" s="444"/>
      <c r="AC841" s="483"/>
      <c r="AD841" s="444"/>
      <c r="AE841" s="483"/>
      <c r="AF841" s="444"/>
      <c r="AG841" s="444"/>
      <c r="AH841" s="444"/>
      <c r="AI841" s="483"/>
      <c r="AJ841" s="444"/>
      <c r="AK841" s="483"/>
      <c r="AL841" s="444"/>
      <c r="AM841" s="444"/>
      <c r="AN841" s="444"/>
      <c r="AO841" s="483"/>
      <c r="AP841" s="444"/>
      <c r="AQ841" s="483"/>
      <c r="AR841" s="444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</row>
    <row r="842" spans="1:86">
      <c r="A842" s="705"/>
      <c r="B842" s="524"/>
      <c r="C842" s="912"/>
      <c r="D842" s="515"/>
      <c r="E842" s="515"/>
      <c r="F842" s="515"/>
      <c r="G842" s="515"/>
      <c r="H842" s="524"/>
      <c r="I842" s="524"/>
      <c r="J842" s="524"/>
      <c r="K842" s="515"/>
      <c r="L842" s="524"/>
      <c r="M842" s="515"/>
      <c r="N842" s="445"/>
      <c r="O842" s="445"/>
      <c r="P842" s="445"/>
      <c r="Q842" s="449"/>
      <c r="R842" s="445"/>
      <c r="S842" s="449"/>
      <c r="T842" s="445"/>
      <c r="U842" s="445"/>
      <c r="V842" s="233" t="s">
        <v>105</v>
      </c>
      <c r="W842" s="243">
        <f>W841</f>
        <v>240</v>
      </c>
      <c r="X842" s="112" t="s">
        <v>8</v>
      </c>
      <c r="Y842" s="449"/>
      <c r="Z842" s="445"/>
      <c r="AA842" s="445"/>
      <c r="AB842" s="445"/>
      <c r="AC842" s="449"/>
      <c r="AD842" s="445"/>
      <c r="AE842" s="449"/>
      <c r="AF842" s="445"/>
      <c r="AG842" s="445"/>
      <c r="AH842" s="445"/>
      <c r="AI842" s="449"/>
      <c r="AJ842" s="445"/>
      <c r="AK842" s="449"/>
      <c r="AL842" s="445"/>
      <c r="AM842" s="445"/>
      <c r="AN842" s="445"/>
      <c r="AO842" s="449"/>
      <c r="AP842" s="445"/>
      <c r="AQ842" s="449"/>
      <c r="AR842" s="445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</row>
    <row r="843" spans="1:86">
      <c r="A843" s="468">
        <v>194</v>
      </c>
      <c r="B843" s="440" t="s">
        <v>767</v>
      </c>
      <c r="C843" s="498" t="s">
        <v>768</v>
      </c>
      <c r="D843" s="501">
        <v>2</v>
      </c>
      <c r="E843" s="501">
        <v>11200</v>
      </c>
      <c r="F843" s="501">
        <v>2</v>
      </c>
      <c r="G843" s="501">
        <v>11200</v>
      </c>
      <c r="H843" s="440"/>
      <c r="I843" s="440"/>
      <c r="J843" s="440"/>
      <c r="K843" s="501"/>
      <c r="L843" s="440"/>
      <c r="M843" s="501"/>
      <c r="N843" s="372"/>
      <c r="O843" s="372"/>
      <c r="P843" s="372"/>
      <c r="Q843" s="516"/>
      <c r="R843" s="372"/>
      <c r="S843" s="516"/>
      <c r="T843" s="372"/>
      <c r="U843" s="372"/>
      <c r="V843" s="372"/>
      <c r="W843" s="516"/>
      <c r="X843" s="372"/>
      <c r="Y843" s="516"/>
      <c r="Z843" s="372"/>
      <c r="AA843" s="372"/>
      <c r="AB843" s="372"/>
      <c r="AC843" s="516"/>
      <c r="AD843" s="372"/>
      <c r="AE843" s="516"/>
      <c r="AF843" s="372"/>
      <c r="AG843" s="372"/>
      <c r="AH843" s="372"/>
      <c r="AI843" s="516"/>
      <c r="AJ843" s="372"/>
      <c r="AK843" s="516"/>
      <c r="AL843" s="372" t="s">
        <v>1679</v>
      </c>
      <c r="AM843" s="372" t="s">
        <v>1743</v>
      </c>
      <c r="AN843" s="372" t="s">
        <v>42</v>
      </c>
      <c r="AO843" s="243">
        <v>0.6</v>
      </c>
      <c r="AP843" s="112" t="s">
        <v>5</v>
      </c>
      <c r="AQ843" s="421">
        <v>46431.402000000009</v>
      </c>
      <c r="AR843" s="416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</row>
    <row r="844" spans="1:86">
      <c r="A844" s="470"/>
      <c r="B844" s="442"/>
      <c r="C844" s="500"/>
      <c r="D844" s="503"/>
      <c r="E844" s="503"/>
      <c r="F844" s="503"/>
      <c r="G844" s="503"/>
      <c r="H844" s="442"/>
      <c r="I844" s="442"/>
      <c r="J844" s="442"/>
      <c r="K844" s="503"/>
      <c r="L844" s="442"/>
      <c r="M844" s="503"/>
      <c r="N844" s="374"/>
      <c r="O844" s="374"/>
      <c r="P844" s="374"/>
      <c r="Q844" s="518"/>
      <c r="R844" s="374"/>
      <c r="S844" s="518"/>
      <c r="T844" s="374"/>
      <c r="U844" s="374"/>
      <c r="V844" s="374"/>
      <c r="W844" s="518"/>
      <c r="X844" s="374"/>
      <c r="Y844" s="518"/>
      <c r="Z844" s="374"/>
      <c r="AA844" s="374"/>
      <c r="AB844" s="374"/>
      <c r="AC844" s="518"/>
      <c r="AD844" s="374"/>
      <c r="AE844" s="518"/>
      <c r="AF844" s="374"/>
      <c r="AG844" s="374"/>
      <c r="AH844" s="374"/>
      <c r="AI844" s="518"/>
      <c r="AJ844" s="374"/>
      <c r="AK844" s="518"/>
      <c r="AL844" s="374"/>
      <c r="AM844" s="374"/>
      <c r="AN844" s="374"/>
      <c r="AO844" s="243">
        <v>3360</v>
      </c>
      <c r="AP844" s="112" t="s">
        <v>8</v>
      </c>
      <c r="AQ844" s="423"/>
      <c r="AR844" s="417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</row>
    <row r="845" spans="1:86">
      <c r="A845" s="703">
        <v>195</v>
      </c>
      <c r="B845" s="522">
        <v>345669</v>
      </c>
      <c r="C845" s="533" t="s">
        <v>777</v>
      </c>
      <c r="D845" s="411">
        <v>1.5</v>
      </c>
      <c r="E845" s="411">
        <v>5850</v>
      </c>
      <c r="F845" s="411">
        <v>1.5</v>
      </c>
      <c r="G845" s="411">
        <v>5850</v>
      </c>
      <c r="H845" s="522"/>
      <c r="I845" s="522"/>
      <c r="J845" s="522"/>
      <c r="K845" s="411"/>
      <c r="L845" s="522"/>
      <c r="M845" s="411"/>
      <c r="N845" s="443"/>
      <c r="O845" s="443"/>
      <c r="P845" s="443"/>
      <c r="Q845" s="448"/>
      <c r="R845" s="443"/>
      <c r="S845" s="448"/>
      <c r="T845" s="443" t="s">
        <v>2074</v>
      </c>
      <c r="U845" s="443" t="s">
        <v>2075</v>
      </c>
      <c r="V845" s="372" t="s">
        <v>11</v>
      </c>
      <c r="W845" s="243">
        <v>1</v>
      </c>
      <c r="X845" s="112" t="s">
        <v>5</v>
      </c>
      <c r="Y845" s="448">
        <v>13461.13</v>
      </c>
      <c r="Z845" s="443"/>
      <c r="AA845" s="443"/>
      <c r="AB845" s="443"/>
      <c r="AC845" s="448"/>
      <c r="AD845" s="443"/>
      <c r="AE845" s="448"/>
      <c r="AF845" s="443"/>
      <c r="AG845" s="443"/>
      <c r="AH845" s="443"/>
      <c r="AI845" s="448"/>
      <c r="AJ845" s="443"/>
      <c r="AK845" s="448"/>
      <c r="AL845" s="443"/>
      <c r="AM845" s="443"/>
      <c r="AN845" s="443"/>
      <c r="AO845" s="448"/>
      <c r="AP845" s="443"/>
      <c r="AQ845" s="448"/>
      <c r="AR845" s="443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</row>
    <row r="846" spans="1:86">
      <c r="A846" s="704"/>
      <c r="B846" s="523"/>
      <c r="C846" s="534"/>
      <c r="D846" s="412"/>
      <c r="E846" s="412"/>
      <c r="F846" s="412"/>
      <c r="G846" s="412"/>
      <c r="H846" s="523"/>
      <c r="I846" s="523"/>
      <c r="J846" s="523"/>
      <c r="K846" s="412"/>
      <c r="L846" s="523"/>
      <c r="M846" s="412"/>
      <c r="N846" s="444"/>
      <c r="O846" s="444"/>
      <c r="P846" s="444"/>
      <c r="Q846" s="483"/>
      <c r="R846" s="444"/>
      <c r="S846" s="483"/>
      <c r="T846" s="444"/>
      <c r="U846" s="444"/>
      <c r="V846" s="374"/>
      <c r="W846" s="243">
        <v>3900</v>
      </c>
      <c r="X846" s="112" t="s">
        <v>8</v>
      </c>
      <c r="Y846" s="483"/>
      <c r="Z846" s="444"/>
      <c r="AA846" s="444"/>
      <c r="AB846" s="444"/>
      <c r="AC846" s="483"/>
      <c r="AD846" s="444"/>
      <c r="AE846" s="483"/>
      <c r="AF846" s="444"/>
      <c r="AG846" s="444"/>
      <c r="AH846" s="444"/>
      <c r="AI846" s="483"/>
      <c r="AJ846" s="444"/>
      <c r="AK846" s="483"/>
      <c r="AL846" s="444"/>
      <c r="AM846" s="444"/>
      <c r="AN846" s="444"/>
      <c r="AO846" s="483"/>
      <c r="AP846" s="444"/>
      <c r="AQ846" s="483"/>
      <c r="AR846" s="444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</row>
    <row r="847" spans="1:86">
      <c r="A847" s="705"/>
      <c r="B847" s="524"/>
      <c r="C847" s="912"/>
      <c r="D847" s="515"/>
      <c r="E847" s="515"/>
      <c r="F847" s="515"/>
      <c r="G847" s="515"/>
      <c r="H847" s="524"/>
      <c r="I847" s="524"/>
      <c r="J847" s="524"/>
      <c r="K847" s="515"/>
      <c r="L847" s="524"/>
      <c r="M847" s="515"/>
      <c r="N847" s="445"/>
      <c r="O847" s="445"/>
      <c r="P847" s="445"/>
      <c r="Q847" s="449"/>
      <c r="R847" s="445"/>
      <c r="S847" s="449"/>
      <c r="T847" s="445"/>
      <c r="U847" s="445"/>
      <c r="V847" s="233" t="s">
        <v>105</v>
      </c>
      <c r="W847" s="243">
        <f>W846</f>
        <v>3900</v>
      </c>
      <c r="X847" s="112" t="s">
        <v>8</v>
      </c>
      <c r="Y847" s="449"/>
      <c r="Z847" s="445"/>
      <c r="AA847" s="445"/>
      <c r="AB847" s="445"/>
      <c r="AC847" s="449"/>
      <c r="AD847" s="445"/>
      <c r="AE847" s="449"/>
      <c r="AF847" s="445"/>
      <c r="AG847" s="445"/>
      <c r="AH847" s="445"/>
      <c r="AI847" s="449"/>
      <c r="AJ847" s="445"/>
      <c r="AK847" s="449"/>
      <c r="AL847" s="445"/>
      <c r="AM847" s="445"/>
      <c r="AN847" s="445"/>
      <c r="AO847" s="449"/>
      <c r="AP847" s="445"/>
      <c r="AQ847" s="449"/>
      <c r="AR847" s="445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</row>
    <row r="848" spans="1:86">
      <c r="A848" s="519">
        <v>196</v>
      </c>
      <c r="B848" s="440" t="s">
        <v>782</v>
      </c>
      <c r="C848" s="498" t="s">
        <v>783</v>
      </c>
      <c r="D848" s="501">
        <v>1.1000000000000001</v>
      </c>
      <c r="E848" s="501">
        <v>10528</v>
      </c>
      <c r="F848" s="501">
        <v>1.1000000000000001</v>
      </c>
      <c r="G848" s="501">
        <v>10528</v>
      </c>
      <c r="H848" s="440"/>
      <c r="I848" s="440"/>
      <c r="J848" s="440"/>
      <c r="K848" s="501"/>
      <c r="L848" s="440"/>
      <c r="M848" s="501"/>
      <c r="N848" s="372" t="s">
        <v>2076</v>
      </c>
      <c r="O848" s="372" t="s">
        <v>2077</v>
      </c>
      <c r="P848" s="372" t="s">
        <v>11</v>
      </c>
      <c r="Q848" s="267">
        <v>0.28000000000000003</v>
      </c>
      <c r="R848" s="226" t="s">
        <v>5</v>
      </c>
      <c r="S848" s="516">
        <v>3619.4708778904142</v>
      </c>
      <c r="T848" s="416"/>
      <c r="U848" s="416"/>
      <c r="V848" s="416"/>
      <c r="W848" s="476"/>
      <c r="X848" s="416"/>
      <c r="Y848" s="476"/>
      <c r="Z848" s="416"/>
      <c r="AA848" s="416"/>
      <c r="AB848" s="416"/>
      <c r="AC848" s="476"/>
      <c r="AD848" s="416"/>
      <c r="AE848" s="476"/>
      <c r="AF848" s="416"/>
      <c r="AG848" s="416"/>
      <c r="AH848" s="416"/>
      <c r="AI848" s="476"/>
      <c r="AJ848" s="416"/>
      <c r="AK848" s="476"/>
      <c r="AL848" s="416"/>
      <c r="AM848" s="416"/>
      <c r="AN848" s="416"/>
      <c r="AO848" s="476"/>
      <c r="AP848" s="416"/>
      <c r="AQ848" s="476"/>
      <c r="AR848" s="416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</row>
    <row r="849" spans="1:86">
      <c r="A849" s="520"/>
      <c r="B849" s="441"/>
      <c r="C849" s="499"/>
      <c r="D849" s="502"/>
      <c r="E849" s="502"/>
      <c r="F849" s="502"/>
      <c r="G849" s="502"/>
      <c r="H849" s="441"/>
      <c r="I849" s="441"/>
      <c r="J849" s="441"/>
      <c r="K849" s="502"/>
      <c r="L849" s="441"/>
      <c r="M849" s="502"/>
      <c r="N849" s="373"/>
      <c r="O849" s="373"/>
      <c r="P849" s="374"/>
      <c r="Q849" s="268">
        <v>2632</v>
      </c>
      <c r="R849" s="226" t="s">
        <v>8</v>
      </c>
      <c r="S849" s="517"/>
      <c r="T849" s="475"/>
      <c r="U849" s="475"/>
      <c r="V849" s="475"/>
      <c r="W849" s="477"/>
      <c r="X849" s="475"/>
      <c r="Y849" s="477"/>
      <c r="Z849" s="475"/>
      <c r="AA849" s="475"/>
      <c r="AB849" s="475"/>
      <c r="AC849" s="477"/>
      <c r="AD849" s="475"/>
      <c r="AE849" s="477"/>
      <c r="AF849" s="475"/>
      <c r="AG849" s="475"/>
      <c r="AH849" s="475"/>
      <c r="AI849" s="477"/>
      <c r="AJ849" s="475"/>
      <c r="AK849" s="477"/>
      <c r="AL849" s="475"/>
      <c r="AM849" s="475"/>
      <c r="AN849" s="475"/>
      <c r="AO849" s="477"/>
      <c r="AP849" s="475"/>
      <c r="AQ849" s="477"/>
      <c r="AR849" s="475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</row>
    <row r="850" spans="1:86">
      <c r="A850" s="520"/>
      <c r="B850" s="441"/>
      <c r="C850" s="499"/>
      <c r="D850" s="502"/>
      <c r="E850" s="502"/>
      <c r="F850" s="502"/>
      <c r="G850" s="502"/>
      <c r="H850" s="441"/>
      <c r="I850" s="441"/>
      <c r="J850" s="441"/>
      <c r="K850" s="502"/>
      <c r="L850" s="441"/>
      <c r="M850" s="502"/>
      <c r="N850" s="373"/>
      <c r="O850" s="373"/>
      <c r="P850" s="372" t="s">
        <v>12</v>
      </c>
      <c r="Q850" s="268">
        <v>64.8</v>
      </c>
      <c r="R850" s="112" t="s">
        <v>8</v>
      </c>
      <c r="S850" s="517"/>
      <c r="T850" s="475"/>
      <c r="U850" s="475"/>
      <c r="V850" s="475"/>
      <c r="W850" s="477"/>
      <c r="X850" s="475"/>
      <c r="Y850" s="477"/>
      <c r="Z850" s="475"/>
      <c r="AA850" s="475"/>
      <c r="AB850" s="475"/>
      <c r="AC850" s="477"/>
      <c r="AD850" s="475"/>
      <c r="AE850" s="477"/>
      <c r="AF850" s="475"/>
      <c r="AG850" s="475"/>
      <c r="AH850" s="475"/>
      <c r="AI850" s="477"/>
      <c r="AJ850" s="475"/>
      <c r="AK850" s="477"/>
      <c r="AL850" s="475"/>
      <c r="AM850" s="475"/>
      <c r="AN850" s="475"/>
      <c r="AO850" s="477"/>
      <c r="AP850" s="475"/>
      <c r="AQ850" s="477"/>
      <c r="AR850" s="475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</row>
    <row r="851" spans="1:86">
      <c r="A851" s="520"/>
      <c r="B851" s="441"/>
      <c r="C851" s="499"/>
      <c r="D851" s="502"/>
      <c r="E851" s="502"/>
      <c r="F851" s="502"/>
      <c r="G851" s="502"/>
      <c r="H851" s="441"/>
      <c r="I851" s="441"/>
      <c r="J851" s="441"/>
      <c r="K851" s="502"/>
      <c r="L851" s="441"/>
      <c r="M851" s="502"/>
      <c r="N851" s="373"/>
      <c r="O851" s="373"/>
      <c r="P851" s="374"/>
      <c r="Q851" s="267">
        <v>0.28000000000000003</v>
      </c>
      <c r="R851" s="226" t="s">
        <v>5</v>
      </c>
      <c r="S851" s="517"/>
      <c r="T851" s="475"/>
      <c r="U851" s="475"/>
      <c r="V851" s="475"/>
      <c r="W851" s="477"/>
      <c r="X851" s="475"/>
      <c r="Y851" s="477"/>
      <c r="Z851" s="475"/>
      <c r="AA851" s="475"/>
      <c r="AB851" s="475"/>
      <c r="AC851" s="477"/>
      <c r="AD851" s="475"/>
      <c r="AE851" s="477"/>
      <c r="AF851" s="475"/>
      <c r="AG851" s="475"/>
      <c r="AH851" s="475"/>
      <c r="AI851" s="477"/>
      <c r="AJ851" s="475"/>
      <c r="AK851" s="477"/>
      <c r="AL851" s="475"/>
      <c r="AM851" s="475"/>
      <c r="AN851" s="475"/>
      <c r="AO851" s="477"/>
      <c r="AP851" s="475"/>
      <c r="AQ851" s="477"/>
      <c r="AR851" s="475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</row>
    <row r="852" spans="1:86">
      <c r="A852" s="521"/>
      <c r="B852" s="442"/>
      <c r="C852" s="500"/>
      <c r="D852" s="503"/>
      <c r="E852" s="503"/>
      <c r="F852" s="503"/>
      <c r="G852" s="503"/>
      <c r="H852" s="442"/>
      <c r="I852" s="442"/>
      <c r="J852" s="442"/>
      <c r="K852" s="503"/>
      <c r="L852" s="442"/>
      <c r="M852" s="503"/>
      <c r="N852" s="374"/>
      <c r="O852" s="374"/>
      <c r="P852" s="233" t="s">
        <v>105</v>
      </c>
      <c r="Q852" s="243">
        <f>Q849</f>
        <v>2632</v>
      </c>
      <c r="R852" s="112" t="s">
        <v>8</v>
      </c>
      <c r="S852" s="518"/>
      <c r="T852" s="417"/>
      <c r="U852" s="417"/>
      <c r="V852" s="417"/>
      <c r="W852" s="478"/>
      <c r="X852" s="417"/>
      <c r="Y852" s="478"/>
      <c r="Z852" s="417"/>
      <c r="AA852" s="417"/>
      <c r="AB852" s="417"/>
      <c r="AC852" s="478"/>
      <c r="AD852" s="417"/>
      <c r="AE852" s="478"/>
      <c r="AF852" s="417"/>
      <c r="AG852" s="417"/>
      <c r="AH852" s="417"/>
      <c r="AI852" s="478"/>
      <c r="AJ852" s="417"/>
      <c r="AK852" s="478"/>
      <c r="AL852" s="417"/>
      <c r="AM852" s="417"/>
      <c r="AN852" s="417"/>
      <c r="AO852" s="478"/>
      <c r="AP852" s="417"/>
      <c r="AQ852" s="478"/>
      <c r="AR852" s="417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</row>
    <row r="853" spans="1:86">
      <c r="A853" s="468">
        <v>197</v>
      </c>
      <c r="B853" s="440">
        <v>345725</v>
      </c>
      <c r="C853" s="498" t="s">
        <v>785</v>
      </c>
      <c r="D853" s="501">
        <v>0.9</v>
      </c>
      <c r="E853" s="501">
        <v>4600</v>
      </c>
      <c r="F853" s="501">
        <v>0.9</v>
      </c>
      <c r="G853" s="501">
        <v>4600</v>
      </c>
      <c r="H853" s="440"/>
      <c r="I853" s="440"/>
      <c r="J853" s="440"/>
      <c r="K853" s="501"/>
      <c r="L853" s="440"/>
      <c r="M853" s="501"/>
      <c r="N853" s="440" t="s">
        <v>2078</v>
      </c>
      <c r="O853" s="440" t="s">
        <v>2079</v>
      </c>
      <c r="P853" s="440" t="s">
        <v>11</v>
      </c>
      <c r="Q853" s="267">
        <v>0.41699999999999998</v>
      </c>
      <c r="R853" s="226" t="s">
        <v>5</v>
      </c>
      <c r="S853" s="501">
        <v>5648.9599058503945</v>
      </c>
      <c r="T853" s="440"/>
      <c r="U853" s="440"/>
      <c r="V853" s="440"/>
      <c r="W853" s="501"/>
      <c r="X853" s="440"/>
      <c r="Y853" s="501"/>
      <c r="Z853" s="440"/>
      <c r="AA853" s="440"/>
      <c r="AB853" s="440"/>
      <c r="AC853" s="501"/>
      <c r="AD853" s="440"/>
      <c r="AE853" s="501"/>
      <c r="AF853" s="440"/>
      <c r="AG853" s="440"/>
      <c r="AH853" s="440"/>
      <c r="AI853" s="501"/>
      <c r="AJ853" s="440"/>
      <c r="AK853" s="501"/>
      <c r="AL853" s="440"/>
      <c r="AM853" s="440"/>
      <c r="AN853" s="440"/>
      <c r="AO853" s="501"/>
      <c r="AP853" s="440"/>
      <c r="AQ853" s="501"/>
      <c r="AR853" s="440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</row>
    <row r="854" spans="1:86">
      <c r="A854" s="469"/>
      <c r="B854" s="441"/>
      <c r="C854" s="499"/>
      <c r="D854" s="502"/>
      <c r="E854" s="502"/>
      <c r="F854" s="502"/>
      <c r="G854" s="502"/>
      <c r="H854" s="441"/>
      <c r="I854" s="441"/>
      <c r="J854" s="441"/>
      <c r="K854" s="502"/>
      <c r="L854" s="441"/>
      <c r="M854" s="502"/>
      <c r="N854" s="441"/>
      <c r="O854" s="441"/>
      <c r="P854" s="442"/>
      <c r="Q854" s="268">
        <v>2085</v>
      </c>
      <c r="R854" s="229" t="s">
        <v>8</v>
      </c>
      <c r="S854" s="502"/>
      <c r="T854" s="441"/>
      <c r="U854" s="441"/>
      <c r="V854" s="441"/>
      <c r="W854" s="502"/>
      <c r="X854" s="441"/>
      <c r="Y854" s="502"/>
      <c r="Z854" s="441"/>
      <c r="AA854" s="441"/>
      <c r="AB854" s="441"/>
      <c r="AC854" s="502"/>
      <c r="AD854" s="441"/>
      <c r="AE854" s="502"/>
      <c r="AF854" s="441"/>
      <c r="AG854" s="441"/>
      <c r="AH854" s="441"/>
      <c r="AI854" s="502"/>
      <c r="AJ854" s="441"/>
      <c r="AK854" s="502"/>
      <c r="AL854" s="441"/>
      <c r="AM854" s="441"/>
      <c r="AN854" s="441"/>
      <c r="AO854" s="502"/>
      <c r="AP854" s="441"/>
      <c r="AQ854" s="502"/>
      <c r="AR854" s="44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</row>
    <row r="855" spans="1:86">
      <c r="A855" s="470"/>
      <c r="B855" s="442"/>
      <c r="C855" s="500"/>
      <c r="D855" s="503"/>
      <c r="E855" s="503"/>
      <c r="F855" s="503"/>
      <c r="G855" s="503"/>
      <c r="H855" s="442"/>
      <c r="I855" s="442"/>
      <c r="J855" s="442"/>
      <c r="K855" s="503"/>
      <c r="L855" s="442"/>
      <c r="M855" s="503"/>
      <c r="N855" s="442"/>
      <c r="O855" s="442"/>
      <c r="P855" s="233" t="s">
        <v>105</v>
      </c>
      <c r="Q855" s="243">
        <f>Q854</f>
        <v>2085</v>
      </c>
      <c r="R855" s="112" t="s">
        <v>8</v>
      </c>
      <c r="S855" s="503"/>
      <c r="T855" s="442"/>
      <c r="U855" s="442"/>
      <c r="V855" s="442"/>
      <c r="W855" s="503"/>
      <c r="X855" s="442"/>
      <c r="Y855" s="503"/>
      <c r="Z855" s="442"/>
      <c r="AA855" s="442"/>
      <c r="AB855" s="442"/>
      <c r="AC855" s="503"/>
      <c r="AD855" s="442"/>
      <c r="AE855" s="503"/>
      <c r="AF855" s="442"/>
      <c r="AG855" s="442"/>
      <c r="AH855" s="442"/>
      <c r="AI855" s="503"/>
      <c r="AJ855" s="442"/>
      <c r="AK855" s="503"/>
      <c r="AL855" s="442"/>
      <c r="AM855" s="442"/>
      <c r="AN855" s="442"/>
      <c r="AO855" s="503"/>
      <c r="AP855" s="442"/>
      <c r="AQ855" s="503"/>
      <c r="AR855" s="442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</row>
    <row r="856" spans="1:86">
      <c r="A856" s="519">
        <v>198</v>
      </c>
      <c r="B856" s="440">
        <v>345727</v>
      </c>
      <c r="C856" s="498" t="s">
        <v>790</v>
      </c>
      <c r="D856" s="501">
        <v>1.4</v>
      </c>
      <c r="E856" s="501">
        <v>7756</v>
      </c>
      <c r="F856" s="501">
        <v>1.4</v>
      </c>
      <c r="G856" s="501">
        <v>7756</v>
      </c>
      <c r="H856" s="440"/>
      <c r="I856" s="440"/>
      <c r="J856" s="440"/>
      <c r="K856" s="501"/>
      <c r="L856" s="440"/>
      <c r="M856" s="501"/>
      <c r="N856" s="372"/>
      <c r="O856" s="372"/>
      <c r="P856" s="372"/>
      <c r="Q856" s="516"/>
      <c r="R856" s="372"/>
      <c r="S856" s="516"/>
      <c r="T856" s="372" t="s">
        <v>2052</v>
      </c>
      <c r="U856" s="372" t="s">
        <v>1739</v>
      </c>
      <c r="V856" s="372" t="s">
        <v>11</v>
      </c>
      <c r="W856" s="267">
        <v>0.42</v>
      </c>
      <c r="X856" s="226" t="s">
        <v>5</v>
      </c>
      <c r="Y856" s="421">
        <v>5653.6745999999985</v>
      </c>
      <c r="Z856" s="418"/>
      <c r="AA856" s="418"/>
      <c r="AB856" s="418"/>
      <c r="AC856" s="421"/>
      <c r="AD856" s="418"/>
      <c r="AE856" s="421"/>
      <c r="AF856" s="418"/>
      <c r="AG856" s="418"/>
      <c r="AH856" s="418"/>
      <c r="AI856" s="421"/>
      <c r="AJ856" s="418"/>
      <c r="AK856" s="421"/>
      <c r="AL856" s="418"/>
      <c r="AM856" s="418"/>
      <c r="AN856" s="418"/>
      <c r="AO856" s="421"/>
      <c r="AP856" s="418"/>
      <c r="AQ856" s="421"/>
      <c r="AR856" s="418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</row>
    <row r="857" spans="1:86">
      <c r="A857" s="520"/>
      <c r="B857" s="441"/>
      <c r="C857" s="499"/>
      <c r="D857" s="502"/>
      <c r="E857" s="502"/>
      <c r="F857" s="502"/>
      <c r="G857" s="502"/>
      <c r="H857" s="441"/>
      <c r="I857" s="441"/>
      <c r="J857" s="441"/>
      <c r="K857" s="502"/>
      <c r="L857" s="441"/>
      <c r="M857" s="502"/>
      <c r="N857" s="373"/>
      <c r="O857" s="373"/>
      <c r="P857" s="373"/>
      <c r="Q857" s="517"/>
      <c r="R857" s="373"/>
      <c r="S857" s="517"/>
      <c r="T857" s="373"/>
      <c r="U857" s="373"/>
      <c r="V857" s="374"/>
      <c r="W857" s="268">
        <v>2327</v>
      </c>
      <c r="X857" s="226" t="s">
        <v>8</v>
      </c>
      <c r="Y857" s="422"/>
      <c r="Z857" s="419"/>
      <c r="AA857" s="419"/>
      <c r="AB857" s="419"/>
      <c r="AC857" s="422"/>
      <c r="AD857" s="419"/>
      <c r="AE857" s="422"/>
      <c r="AF857" s="419"/>
      <c r="AG857" s="419"/>
      <c r="AH857" s="419"/>
      <c r="AI857" s="422"/>
      <c r="AJ857" s="419"/>
      <c r="AK857" s="422"/>
      <c r="AL857" s="419"/>
      <c r="AM857" s="419"/>
      <c r="AN857" s="419"/>
      <c r="AO857" s="422"/>
      <c r="AP857" s="419"/>
      <c r="AQ857" s="422"/>
      <c r="AR857" s="419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</row>
    <row r="858" spans="1:86">
      <c r="A858" s="520"/>
      <c r="B858" s="441"/>
      <c r="C858" s="499"/>
      <c r="D858" s="502"/>
      <c r="E858" s="502"/>
      <c r="F858" s="502"/>
      <c r="G858" s="502"/>
      <c r="H858" s="441"/>
      <c r="I858" s="441"/>
      <c r="J858" s="441"/>
      <c r="K858" s="502"/>
      <c r="L858" s="441"/>
      <c r="M858" s="502"/>
      <c r="N858" s="373"/>
      <c r="O858" s="373"/>
      <c r="P858" s="373"/>
      <c r="Q858" s="517"/>
      <c r="R858" s="373"/>
      <c r="S858" s="517"/>
      <c r="T858" s="373"/>
      <c r="U858" s="373"/>
      <c r="V858" s="372" t="s">
        <v>12</v>
      </c>
      <c r="W858" s="268">
        <v>150</v>
      </c>
      <c r="X858" s="112" t="s">
        <v>8</v>
      </c>
      <c r="Y858" s="422"/>
      <c r="Z858" s="419"/>
      <c r="AA858" s="419"/>
      <c r="AB858" s="419"/>
      <c r="AC858" s="422"/>
      <c r="AD858" s="419"/>
      <c r="AE858" s="422"/>
      <c r="AF858" s="419"/>
      <c r="AG858" s="419"/>
      <c r="AH858" s="419"/>
      <c r="AI858" s="422"/>
      <c r="AJ858" s="419"/>
      <c r="AK858" s="422"/>
      <c r="AL858" s="419"/>
      <c r="AM858" s="419"/>
      <c r="AN858" s="419"/>
      <c r="AO858" s="422"/>
      <c r="AP858" s="419"/>
      <c r="AQ858" s="422"/>
      <c r="AR858" s="419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</row>
    <row r="859" spans="1:86">
      <c r="A859" s="520"/>
      <c r="B859" s="441"/>
      <c r="C859" s="499"/>
      <c r="D859" s="502"/>
      <c r="E859" s="502"/>
      <c r="F859" s="502"/>
      <c r="G859" s="502"/>
      <c r="H859" s="441"/>
      <c r="I859" s="441"/>
      <c r="J859" s="441"/>
      <c r="K859" s="502"/>
      <c r="L859" s="441"/>
      <c r="M859" s="502"/>
      <c r="N859" s="373"/>
      <c r="O859" s="373"/>
      <c r="P859" s="373"/>
      <c r="Q859" s="517"/>
      <c r="R859" s="373"/>
      <c r="S859" s="517"/>
      <c r="T859" s="373"/>
      <c r="U859" s="373"/>
      <c r="V859" s="374"/>
      <c r="W859" s="268">
        <v>0.38400000000000001</v>
      </c>
      <c r="X859" s="226" t="s">
        <v>5</v>
      </c>
      <c r="Y859" s="422"/>
      <c r="Z859" s="419"/>
      <c r="AA859" s="419"/>
      <c r="AB859" s="419"/>
      <c r="AC859" s="422"/>
      <c r="AD859" s="419"/>
      <c r="AE859" s="422"/>
      <c r="AF859" s="419"/>
      <c r="AG859" s="419"/>
      <c r="AH859" s="419"/>
      <c r="AI859" s="422"/>
      <c r="AJ859" s="419"/>
      <c r="AK859" s="422"/>
      <c r="AL859" s="419"/>
      <c r="AM859" s="419"/>
      <c r="AN859" s="419"/>
      <c r="AO859" s="422"/>
      <c r="AP859" s="419"/>
      <c r="AQ859" s="422"/>
      <c r="AR859" s="419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</row>
    <row r="860" spans="1:86">
      <c r="A860" s="521"/>
      <c r="B860" s="442"/>
      <c r="C860" s="500"/>
      <c r="D860" s="503"/>
      <c r="E860" s="503"/>
      <c r="F860" s="503"/>
      <c r="G860" s="503"/>
      <c r="H860" s="442"/>
      <c r="I860" s="442"/>
      <c r="J860" s="442"/>
      <c r="K860" s="503"/>
      <c r="L860" s="442"/>
      <c r="M860" s="503"/>
      <c r="N860" s="374"/>
      <c r="O860" s="374"/>
      <c r="P860" s="374"/>
      <c r="Q860" s="518"/>
      <c r="R860" s="374"/>
      <c r="S860" s="518"/>
      <c r="T860" s="374"/>
      <c r="U860" s="374"/>
      <c r="V860" s="233" t="s">
        <v>105</v>
      </c>
      <c r="W860" s="243">
        <f>W857</f>
        <v>2327</v>
      </c>
      <c r="X860" s="112" t="s">
        <v>8</v>
      </c>
      <c r="Y860" s="423"/>
      <c r="Z860" s="420"/>
      <c r="AA860" s="420"/>
      <c r="AB860" s="420"/>
      <c r="AC860" s="423"/>
      <c r="AD860" s="420"/>
      <c r="AE860" s="423"/>
      <c r="AF860" s="420"/>
      <c r="AG860" s="420"/>
      <c r="AH860" s="420"/>
      <c r="AI860" s="423"/>
      <c r="AJ860" s="420"/>
      <c r="AK860" s="423"/>
      <c r="AL860" s="420"/>
      <c r="AM860" s="420"/>
      <c r="AN860" s="420"/>
      <c r="AO860" s="423"/>
      <c r="AP860" s="420"/>
      <c r="AQ860" s="423"/>
      <c r="AR860" s="420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</row>
    <row r="861" spans="1:86">
      <c r="A861" s="703">
        <v>199</v>
      </c>
      <c r="B861" s="512">
        <v>345729</v>
      </c>
      <c r="C861" s="533" t="s">
        <v>791</v>
      </c>
      <c r="D861" s="411">
        <v>0.6</v>
      </c>
      <c r="E861" s="411">
        <v>3000</v>
      </c>
      <c r="F861" s="411">
        <v>0.6</v>
      </c>
      <c r="G861" s="411">
        <v>3000</v>
      </c>
      <c r="H861" s="522"/>
      <c r="I861" s="522"/>
      <c r="J861" s="522"/>
      <c r="K861" s="411"/>
      <c r="L861" s="522"/>
      <c r="M861" s="411"/>
      <c r="N861" s="443"/>
      <c r="O861" s="443"/>
      <c r="P861" s="443"/>
      <c r="Q861" s="448"/>
      <c r="R861" s="443"/>
      <c r="S861" s="448"/>
      <c r="T861" s="443" t="s">
        <v>2080</v>
      </c>
      <c r="U861" s="443" t="s">
        <v>1743</v>
      </c>
      <c r="V861" s="372" t="s">
        <v>11</v>
      </c>
      <c r="W861" s="243">
        <v>0.6</v>
      </c>
      <c r="X861" s="112" t="s">
        <v>5</v>
      </c>
      <c r="Y861" s="448">
        <v>8076.677999999999</v>
      </c>
      <c r="Z861" s="443"/>
      <c r="AA861" s="443"/>
      <c r="AB861" s="443"/>
      <c r="AC861" s="448"/>
      <c r="AD861" s="443"/>
      <c r="AE861" s="448"/>
      <c r="AF861" s="443"/>
      <c r="AG861" s="443"/>
      <c r="AH861" s="443"/>
      <c r="AI861" s="448"/>
      <c r="AJ861" s="443"/>
      <c r="AK861" s="448"/>
      <c r="AL861" s="443"/>
      <c r="AM861" s="443"/>
      <c r="AN861" s="443"/>
      <c r="AO861" s="448"/>
      <c r="AP861" s="443"/>
      <c r="AQ861" s="448"/>
      <c r="AR861" s="443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</row>
    <row r="862" spans="1:86">
      <c r="A862" s="704"/>
      <c r="B862" s="513"/>
      <c r="C862" s="534"/>
      <c r="D862" s="412"/>
      <c r="E862" s="412"/>
      <c r="F862" s="412"/>
      <c r="G862" s="412"/>
      <c r="H862" s="523"/>
      <c r="I862" s="523"/>
      <c r="J862" s="523"/>
      <c r="K862" s="412"/>
      <c r="L862" s="523"/>
      <c r="M862" s="412"/>
      <c r="N862" s="444"/>
      <c r="O862" s="444"/>
      <c r="P862" s="444"/>
      <c r="Q862" s="483"/>
      <c r="R862" s="444"/>
      <c r="S862" s="483"/>
      <c r="T862" s="444"/>
      <c r="U862" s="444"/>
      <c r="V862" s="374"/>
      <c r="W862" s="243">
        <v>3000</v>
      </c>
      <c r="X862" s="112" t="s">
        <v>8</v>
      </c>
      <c r="Y862" s="483"/>
      <c r="Z862" s="444"/>
      <c r="AA862" s="444"/>
      <c r="AB862" s="444"/>
      <c r="AC862" s="483"/>
      <c r="AD862" s="444"/>
      <c r="AE862" s="483"/>
      <c r="AF862" s="444"/>
      <c r="AG862" s="444"/>
      <c r="AH862" s="444"/>
      <c r="AI862" s="483"/>
      <c r="AJ862" s="444"/>
      <c r="AK862" s="483"/>
      <c r="AL862" s="444"/>
      <c r="AM862" s="444"/>
      <c r="AN862" s="444"/>
      <c r="AO862" s="483"/>
      <c r="AP862" s="444"/>
      <c r="AQ862" s="483"/>
      <c r="AR862" s="444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</row>
    <row r="863" spans="1:86">
      <c r="A863" s="705"/>
      <c r="B863" s="514"/>
      <c r="C863" s="912"/>
      <c r="D863" s="515"/>
      <c r="E863" s="515"/>
      <c r="F863" s="515"/>
      <c r="G863" s="515"/>
      <c r="H863" s="524"/>
      <c r="I863" s="524"/>
      <c r="J863" s="524"/>
      <c r="K863" s="515"/>
      <c r="L863" s="524"/>
      <c r="M863" s="515"/>
      <c r="N863" s="445"/>
      <c r="O863" s="445"/>
      <c r="P863" s="445"/>
      <c r="Q863" s="449"/>
      <c r="R863" s="445"/>
      <c r="S863" s="449"/>
      <c r="T863" s="445"/>
      <c r="U863" s="445"/>
      <c r="V863" s="233" t="s">
        <v>105</v>
      </c>
      <c r="W863" s="243">
        <f>W862</f>
        <v>3000</v>
      </c>
      <c r="X863" s="112" t="s">
        <v>8</v>
      </c>
      <c r="Y863" s="449"/>
      <c r="Z863" s="445"/>
      <c r="AA863" s="445"/>
      <c r="AB863" s="445"/>
      <c r="AC863" s="449"/>
      <c r="AD863" s="445"/>
      <c r="AE863" s="449"/>
      <c r="AF863" s="445"/>
      <c r="AG863" s="445"/>
      <c r="AH863" s="445"/>
      <c r="AI863" s="449"/>
      <c r="AJ863" s="445"/>
      <c r="AK863" s="449"/>
      <c r="AL863" s="445"/>
      <c r="AM863" s="445"/>
      <c r="AN863" s="445"/>
      <c r="AO863" s="449"/>
      <c r="AP863" s="445"/>
      <c r="AQ863" s="449"/>
      <c r="AR863" s="445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</row>
    <row r="864" spans="1:86">
      <c r="A864" s="519">
        <v>200</v>
      </c>
      <c r="B864" s="606" t="s">
        <v>792</v>
      </c>
      <c r="C864" s="552" t="s">
        <v>793</v>
      </c>
      <c r="D864" s="501">
        <v>0.6</v>
      </c>
      <c r="E864" s="501">
        <v>3808</v>
      </c>
      <c r="F864" s="501">
        <v>0.6</v>
      </c>
      <c r="G864" s="501">
        <v>3808</v>
      </c>
      <c r="H864" s="606"/>
      <c r="I864" s="606"/>
      <c r="J864" s="606"/>
      <c r="K864" s="501"/>
      <c r="L864" s="606"/>
      <c r="M864" s="501"/>
      <c r="N864" s="525"/>
      <c r="O864" s="525"/>
      <c r="P864" s="525"/>
      <c r="Q864" s="516"/>
      <c r="R864" s="525"/>
      <c r="S864" s="516"/>
      <c r="T864" s="525" t="s">
        <v>2081</v>
      </c>
      <c r="U864" s="525" t="s">
        <v>2082</v>
      </c>
      <c r="V864" s="372" t="s">
        <v>11</v>
      </c>
      <c r="W864" s="267">
        <v>0.21</v>
      </c>
      <c r="X864" s="226" t="s">
        <v>5</v>
      </c>
      <c r="Y864" s="421">
        <v>2826.8373000000011</v>
      </c>
      <c r="Z864" s="525"/>
      <c r="AA864" s="525"/>
      <c r="AB864" s="525"/>
      <c r="AC864" s="516"/>
      <c r="AD864" s="525"/>
      <c r="AE864" s="516"/>
      <c r="AF864" s="525"/>
      <c r="AG864" s="525"/>
      <c r="AH864" s="525"/>
      <c r="AI864" s="516"/>
      <c r="AJ864" s="525"/>
      <c r="AK864" s="516"/>
      <c r="AL864" s="525"/>
      <c r="AM864" s="525"/>
      <c r="AN864" s="525"/>
      <c r="AO864" s="516"/>
      <c r="AP864" s="525"/>
      <c r="AQ864" s="516"/>
      <c r="AR864" s="525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</row>
    <row r="865" spans="1:86">
      <c r="A865" s="520"/>
      <c r="B865" s="607"/>
      <c r="C865" s="553"/>
      <c r="D865" s="502"/>
      <c r="E865" s="502"/>
      <c r="F865" s="502"/>
      <c r="G865" s="502"/>
      <c r="H865" s="607"/>
      <c r="I865" s="607"/>
      <c r="J865" s="607"/>
      <c r="K865" s="502"/>
      <c r="L865" s="607"/>
      <c r="M865" s="502"/>
      <c r="N865" s="526"/>
      <c r="O865" s="526"/>
      <c r="P865" s="526"/>
      <c r="Q865" s="517"/>
      <c r="R865" s="526"/>
      <c r="S865" s="517"/>
      <c r="T865" s="526"/>
      <c r="U865" s="526"/>
      <c r="V865" s="374"/>
      <c r="W865" s="268">
        <v>1428</v>
      </c>
      <c r="X865" s="226" t="s">
        <v>8</v>
      </c>
      <c r="Y865" s="422"/>
      <c r="Z865" s="526"/>
      <c r="AA865" s="526"/>
      <c r="AB865" s="526"/>
      <c r="AC865" s="517"/>
      <c r="AD865" s="526"/>
      <c r="AE865" s="517"/>
      <c r="AF865" s="526"/>
      <c r="AG865" s="526"/>
      <c r="AH865" s="526"/>
      <c r="AI865" s="517"/>
      <c r="AJ865" s="526"/>
      <c r="AK865" s="517"/>
      <c r="AL865" s="526"/>
      <c r="AM865" s="526"/>
      <c r="AN865" s="526"/>
      <c r="AO865" s="517"/>
      <c r="AP865" s="526"/>
      <c r="AQ865" s="517"/>
      <c r="AR865" s="526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</row>
    <row r="866" spans="1:86">
      <c r="A866" s="520"/>
      <c r="B866" s="607"/>
      <c r="C866" s="553"/>
      <c r="D866" s="502"/>
      <c r="E866" s="502"/>
      <c r="F866" s="502"/>
      <c r="G866" s="502"/>
      <c r="H866" s="607"/>
      <c r="I866" s="607"/>
      <c r="J866" s="607"/>
      <c r="K866" s="502"/>
      <c r="L866" s="607"/>
      <c r="M866" s="502"/>
      <c r="N866" s="526"/>
      <c r="O866" s="526"/>
      <c r="P866" s="526"/>
      <c r="Q866" s="517"/>
      <c r="R866" s="526"/>
      <c r="S866" s="517"/>
      <c r="T866" s="526"/>
      <c r="U866" s="526"/>
      <c r="V866" s="372" t="s">
        <v>12</v>
      </c>
      <c r="W866" s="268">
        <v>17</v>
      </c>
      <c r="X866" s="112" t="s">
        <v>8</v>
      </c>
      <c r="Y866" s="422"/>
      <c r="Z866" s="526"/>
      <c r="AA866" s="526"/>
      <c r="AB866" s="526"/>
      <c r="AC866" s="517"/>
      <c r="AD866" s="526"/>
      <c r="AE866" s="517"/>
      <c r="AF866" s="526"/>
      <c r="AG866" s="526"/>
      <c r="AH866" s="526"/>
      <c r="AI866" s="517"/>
      <c r="AJ866" s="526"/>
      <c r="AK866" s="517"/>
      <c r="AL866" s="526"/>
      <c r="AM866" s="526"/>
      <c r="AN866" s="526"/>
      <c r="AO866" s="517"/>
      <c r="AP866" s="526"/>
      <c r="AQ866" s="517"/>
      <c r="AR866" s="526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</row>
    <row r="867" spans="1:86">
      <c r="A867" s="520"/>
      <c r="B867" s="607"/>
      <c r="C867" s="553"/>
      <c r="D867" s="502"/>
      <c r="E867" s="502"/>
      <c r="F867" s="502"/>
      <c r="G867" s="502"/>
      <c r="H867" s="607"/>
      <c r="I867" s="607"/>
      <c r="J867" s="607"/>
      <c r="K867" s="502"/>
      <c r="L867" s="607"/>
      <c r="M867" s="502"/>
      <c r="N867" s="526"/>
      <c r="O867" s="526"/>
      <c r="P867" s="526"/>
      <c r="Q867" s="517"/>
      <c r="R867" s="526"/>
      <c r="S867" s="517"/>
      <c r="T867" s="526"/>
      <c r="U867" s="526"/>
      <c r="V867" s="374"/>
      <c r="W867" s="268">
        <v>0.21</v>
      </c>
      <c r="X867" s="226" t="s">
        <v>5</v>
      </c>
      <c r="Y867" s="422"/>
      <c r="Z867" s="526"/>
      <c r="AA867" s="526"/>
      <c r="AB867" s="526"/>
      <c r="AC867" s="517"/>
      <c r="AD867" s="526"/>
      <c r="AE867" s="517"/>
      <c r="AF867" s="526"/>
      <c r="AG867" s="526"/>
      <c r="AH867" s="526"/>
      <c r="AI867" s="517"/>
      <c r="AJ867" s="526"/>
      <c r="AK867" s="517"/>
      <c r="AL867" s="526"/>
      <c r="AM867" s="526"/>
      <c r="AN867" s="526"/>
      <c r="AO867" s="517"/>
      <c r="AP867" s="526"/>
      <c r="AQ867" s="517"/>
      <c r="AR867" s="526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</row>
    <row r="868" spans="1:86">
      <c r="A868" s="521"/>
      <c r="B868" s="608"/>
      <c r="C868" s="554"/>
      <c r="D868" s="503"/>
      <c r="E868" s="503"/>
      <c r="F868" s="503"/>
      <c r="G868" s="503"/>
      <c r="H868" s="608"/>
      <c r="I868" s="608"/>
      <c r="J868" s="608"/>
      <c r="K868" s="503"/>
      <c r="L868" s="608"/>
      <c r="M868" s="503"/>
      <c r="N868" s="527"/>
      <c r="O868" s="527"/>
      <c r="P868" s="527"/>
      <c r="Q868" s="518"/>
      <c r="R868" s="527"/>
      <c r="S868" s="518"/>
      <c r="T868" s="527"/>
      <c r="U868" s="527"/>
      <c r="V868" s="233" t="s">
        <v>105</v>
      </c>
      <c r="W868" s="243">
        <f>W865</f>
        <v>1428</v>
      </c>
      <c r="X868" s="112" t="s">
        <v>8</v>
      </c>
      <c r="Y868" s="423"/>
      <c r="Z868" s="527"/>
      <c r="AA868" s="527"/>
      <c r="AB868" s="527"/>
      <c r="AC868" s="518"/>
      <c r="AD868" s="527"/>
      <c r="AE868" s="518"/>
      <c r="AF868" s="527"/>
      <c r="AG868" s="527"/>
      <c r="AH868" s="527"/>
      <c r="AI868" s="518"/>
      <c r="AJ868" s="527"/>
      <c r="AK868" s="518"/>
      <c r="AL868" s="527"/>
      <c r="AM868" s="527"/>
      <c r="AN868" s="527"/>
      <c r="AO868" s="518"/>
      <c r="AP868" s="527"/>
      <c r="AQ868" s="518"/>
      <c r="AR868" s="527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</row>
    <row r="869" spans="1:86">
      <c r="A869" s="519">
        <v>201</v>
      </c>
      <c r="B869" s="440" t="s">
        <v>794</v>
      </c>
      <c r="C869" s="498" t="s">
        <v>795</v>
      </c>
      <c r="D869" s="501">
        <v>0.5</v>
      </c>
      <c r="E869" s="501">
        <v>1800</v>
      </c>
      <c r="F869" s="501">
        <v>0.5</v>
      </c>
      <c r="G869" s="501">
        <v>1800</v>
      </c>
      <c r="H869" s="440"/>
      <c r="I869" s="440"/>
      <c r="J869" s="440"/>
      <c r="K869" s="501"/>
      <c r="L869" s="440"/>
      <c r="M869" s="501"/>
      <c r="N869" s="372"/>
      <c r="O869" s="372"/>
      <c r="P869" s="372"/>
      <c r="Q869" s="516"/>
      <c r="R869" s="372"/>
      <c r="S869" s="516"/>
      <c r="T869" s="372" t="s">
        <v>2072</v>
      </c>
      <c r="U869" s="372" t="s">
        <v>2082</v>
      </c>
      <c r="V869" s="372" t="s">
        <v>11</v>
      </c>
      <c r="W869" s="267">
        <v>0.21</v>
      </c>
      <c r="X869" s="226" t="s">
        <v>5</v>
      </c>
      <c r="Y869" s="421">
        <v>2826.8373000000001</v>
      </c>
      <c r="Z869" s="418"/>
      <c r="AA869" s="418"/>
      <c r="AB869" s="418"/>
      <c r="AC869" s="421"/>
      <c r="AD869" s="418"/>
      <c r="AE869" s="421"/>
      <c r="AF869" s="418"/>
      <c r="AG869" s="418"/>
      <c r="AH869" s="418"/>
      <c r="AI869" s="421"/>
      <c r="AJ869" s="418"/>
      <c r="AK869" s="421"/>
      <c r="AL869" s="418"/>
      <c r="AM869" s="418"/>
      <c r="AN869" s="418"/>
      <c r="AO869" s="421"/>
      <c r="AP869" s="418"/>
      <c r="AQ869" s="421"/>
      <c r="AR869" s="418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</row>
    <row r="870" spans="1:86">
      <c r="A870" s="520"/>
      <c r="B870" s="441"/>
      <c r="C870" s="499"/>
      <c r="D870" s="502"/>
      <c r="E870" s="502"/>
      <c r="F870" s="502"/>
      <c r="G870" s="502"/>
      <c r="H870" s="441"/>
      <c r="I870" s="441"/>
      <c r="J870" s="441"/>
      <c r="K870" s="502"/>
      <c r="L870" s="441"/>
      <c r="M870" s="502"/>
      <c r="N870" s="373"/>
      <c r="O870" s="373"/>
      <c r="P870" s="373"/>
      <c r="Q870" s="517"/>
      <c r="R870" s="373"/>
      <c r="S870" s="517"/>
      <c r="T870" s="373"/>
      <c r="U870" s="373"/>
      <c r="V870" s="374"/>
      <c r="W870" s="268">
        <v>840</v>
      </c>
      <c r="X870" s="226" t="s">
        <v>8</v>
      </c>
      <c r="Y870" s="422"/>
      <c r="Z870" s="419"/>
      <c r="AA870" s="419"/>
      <c r="AB870" s="419"/>
      <c r="AC870" s="422"/>
      <c r="AD870" s="419"/>
      <c r="AE870" s="422"/>
      <c r="AF870" s="419"/>
      <c r="AG870" s="419"/>
      <c r="AH870" s="419"/>
      <c r="AI870" s="422"/>
      <c r="AJ870" s="419"/>
      <c r="AK870" s="422"/>
      <c r="AL870" s="419"/>
      <c r="AM870" s="419"/>
      <c r="AN870" s="419"/>
      <c r="AO870" s="422"/>
      <c r="AP870" s="419"/>
      <c r="AQ870" s="422"/>
      <c r="AR870" s="419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</row>
    <row r="871" spans="1:86">
      <c r="A871" s="520"/>
      <c r="B871" s="441"/>
      <c r="C871" s="499"/>
      <c r="D871" s="502"/>
      <c r="E871" s="502"/>
      <c r="F871" s="502"/>
      <c r="G871" s="502"/>
      <c r="H871" s="441"/>
      <c r="I871" s="441"/>
      <c r="J871" s="441"/>
      <c r="K871" s="502"/>
      <c r="L871" s="441"/>
      <c r="M871" s="502"/>
      <c r="N871" s="373"/>
      <c r="O871" s="373"/>
      <c r="P871" s="373"/>
      <c r="Q871" s="517"/>
      <c r="R871" s="373"/>
      <c r="S871" s="517"/>
      <c r="T871" s="373"/>
      <c r="U871" s="373"/>
      <c r="V871" s="372" t="s">
        <v>12</v>
      </c>
      <c r="W871" s="268">
        <v>25.6</v>
      </c>
      <c r="X871" s="112" t="s">
        <v>8</v>
      </c>
      <c r="Y871" s="422"/>
      <c r="Z871" s="419"/>
      <c r="AA871" s="419"/>
      <c r="AB871" s="419"/>
      <c r="AC871" s="422"/>
      <c r="AD871" s="419"/>
      <c r="AE871" s="422"/>
      <c r="AF871" s="419"/>
      <c r="AG871" s="419"/>
      <c r="AH871" s="419"/>
      <c r="AI871" s="422"/>
      <c r="AJ871" s="419"/>
      <c r="AK871" s="422"/>
      <c r="AL871" s="419"/>
      <c r="AM871" s="419"/>
      <c r="AN871" s="419"/>
      <c r="AO871" s="422"/>
      <c r="AP871" s="419"/>
      <c r="AQ871" s="422"/>
      <c r="AR871" s="419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</row>
    <row r="872" spans="1:86">
      <c r="A872" s="520"/>
      <c r="B872" s="441"/>
      <c r="C872" s="499"/>
      <c r="D872" s="502"/>
      <c r="E872" s="502"/>
      <c r="F872" s="502"/>
      <c r="G872" s="502"/>
      <c r="H872" s="441"/>
      <c r="I872" s="441"/>
      <c r="J872" s="441"/>
      <c r="K872" s="502"/>
      <c r="L872" s="441"/>
      <c r="M872" s="502"/>
      <c r="N872" s="373"/>
      <c r="O872" s="373"/>
      <c r="P872" s="373"/>
      <c r="Q872" s="517"/>
      <c r="R872" s="373"/>
      <c r="S872" s="517"/>
      <c r="T872" s="373"/>
      <c r="U872" s="373"/>
      <c r="V872" s="374"/>
      <c r="W872" s="268">
        <v>0.21</v>
      </c>
      <c r="X872" s="226" t="s">
        <v>5</v>
      </c>
      <c r="Y872" s="422"/>
      <c r="Z872" s="419"/>
      <c r="AA872" s="419"/>
      <c r="AB872" s="419"/>
      <c r="AC872" s="422"/>
      <c r="AD872" s="419"/>
      <c r="AE872" s="422"/>
      <c r="AF872" s="419"/>
      <c r="AG872" s="419"/>
      <c r="AH872" s="419"/>
      <c r="AI872" s="422"/>
      <c r="AJ872" s="419"/>
      <c r="AK872" s="422"/>
      <c r="AL872" s="419"/>
      <c r="AM872" s="419"/>
      <c r="AN872" s="419"/>
      <c r="AO872" s="422"/>
      <c r="AP872" s="419"/>
      <c r="AQ872" s="422"/>
      <c r="AR872" s="419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</row>
    <row r="873" spans="1:86">
      <c r="A873" s="521"/>
      <c r="B873" s="442"/>
      <c r="C873" s="500"/>
      <c r="D873" s="503"/>
      <c r="E873" s="503"/>
      <c r="F873" s="503"/>
      <c r="G873" s="503"/>
      <c r="H873" s="442"/>
      <c r="I873" s="442"/>
      <c r="J873" s="442"/>
      <c r="K873" s="503"/>
      <c r="L873" s="442"/>
      <c r="M873" s="503"/>
      <c r="N873" s="374"/>
      <c r="O873" s="374"/>
      <c r="P873" s="374"/>
      <c r="Q873" s="518"/>
      <c r="R873" s="374"/>
      <c r="S873" s="518"/>
      <c r="T873" s="374"/>
      <c r="U873" s="374"/>
      <c r="V873" s="233" t="s">
        <v>105</v>
      </c>
      <c r="W873" s="243">
        <f>W870</f>
        <v>840</v>
      </c>
      <c r="X873" s="112" t="s">
        <v>8</v>
      </c>
      <c r="Y873" s="423"/>
      <c r="Z873" s="420"/>
      <c r="AA873" s="420"/>
      <c r="AB873" s="420"/>
      <c r="AC873" s="423"/>
      <c r="AD873" s="420"/>
      <c r="AE873" s="423"/>
      <c r="AF873" s="420"/>
      <c r="AG873" s="420"/>
      <c r="AH873" s="420"/>
      <c r="AI873" s="423"/>
      <c r="AJ873" s="420"/>
      <c r="AK873" s="423"/>
      <c r="AL873" s="420"/>
      <c r="AM873" s="420"/>
      <c r="AN873" s="420"/>
      <c r="AO873" s="423"/>
      <c r="AP873" s="420"/>
      <c r="AQ873" s="423"/>
      <c r="AR873" s="420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</row>
    <row r="874" spans="1:86">
      <c r="A874" s="519">
        <v>202</v>
      </c>
      <c r="B874" s="440">
        <v>345745</v>
      </c>
      <c r="C874" s="498" t="s">
        <v>801</v>
      </c>
      <c r="D874" s="501">
        <v>0.2</v>
      </c>
      <c r="E874" s="501">
        <v>1080</v>
      </c>
      <c r="F874" s="501">
        <v>0.2</v>
      </c>
      <c r="G874" s="501">
        <v>1080</v>
      </c>
      <c r="H874" s="440"/>
      <c r="I874" s="440"/>
      <c r="J874" s="440"/>
      <c r="K874" s="501"/>
      <c r="L874" s="440"/>
      <c r="M874" s="501"/>
      <c r="N874" s="372"/>
      <c r="O874" s="372"/>
      <c r="P874" s="372"/>
      <c r="Q874" s="516"/>
      <c r="R874" s="372"/>
      <c r="S874" s="516"/>
      <c r="T874" s="372" t="s">
        <v>2083</v>
      </c>
      <c r="U874" s="540" t="s">
        <v>1849</v>
      </c>
      <c r="V874" s="372" t="s">
        <v>11</v>
      </c>
      <c r="W874" s="243">
        <v>0.18</v>
      </c>
      <c r="X874" s="112" t="s">
        <v>5</v>
      </c>
      <c r="Y874" s="421">
        <v>2423.0033999999996</v>
      </c>
      <c r="Z874" s="418"/>
      <c r="AA874" s="418"/>
      <c r="AB874" s="418"/>
      <c r="AC874" s="421"/>
      <c r="AD874" s="418"/>
      <c r="AE874" s="421"/>
      <c r="AF874" s="418"/>
      <c r="AG874" s="418"/>
      <c r="AH874" s="418"/>
      <c r="AI874" s="421"/>
      <c r="AJ874" s="418"/>
      <c r="AK874" s="421"/>
      <c r="AL874" s="418"/>
      <c r="AM874" s="418"/>
      <c r="AN874" s="418"/>
      <c r="AO874" s="421"/>
      <c r="AP874" s="418"/>
      <c r="AQ874" s="421"/>
      <c r="AR874" s="418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</row>
    <row r="875" spans="1:86">
      <c r="A875" s="520"/>
      <c r="B875" s="441"/>
      <c r="C875" s="499"/>
      <c r="D875" s="502"/>
      <c r="E875" s="502"/>
      <c r="F875" s="502"/>
      <c r="G875" s="502"/>
      <c r="H875" s="441"/>
      <c r="I875" s="441"/>
      <c r="J875" s="441"/>
      <c r="K875" s="502"/>
      <c r="L875" s="441"/>
      <c r="M875" s="502"/>
      <c r="N875" s="373"/>
      <c r="O875" s="373"/>
      <c r="P875" s="373"/>
      <c r="Q875" s="517"/>
      <c r="R875" s="373"/>
      <c r="S875" s="517"/>
      <c r="T875" s="373"/>
      <c r="U875" s="541"/>
      <c r="V875" s="374"/>
      <c r="W875" s="243">
        <v>1080</v>
      </c>
      <c r="X875" s="112" t="s">
        <v>8</v>
      </c>
      <c r="Y875" s="422"/>
      <c r="Z875" s="419"/>
      <c r="AA875" s="419"/>
      <c r="AB875" s="419"/>
      <c r="AC875" s="422"/>
      <c r="AD875" s="419"/>
      <c r="AE875" s="422"/>
      <c r="AF875" s="419"/>
      <c r="AG875" s="419"/>
      <c r="AH875" s="419"/>
      <c r="AI875" s="422"/>
      <c r="AJ875" s="419"/>
      <c r="AK875" s="422"/>
      <c r="AL875" s="419"/>
      <c r="AM875" s="419"/>
      <c r="AN875" s="419"/>
      <c r="AO875" s="422"/>
      <c r="AP875" s="419"/>
      <c r="AQ875" s="422"/>
      <c r="AR875" s="419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</row>
    <row r="876" spans="1:86">
      <c r="A876" s="521"/>
      <c r="B876" s="442"/>
      <c r="C876" s="500"/>
      <c r="D876" s="503"/>
      <c r="E876" s="503"/>
      <c r="F876" s="503"/>
      <c r="G876" s="503"/>
      <c r="H876" s="442"/>
      <c r="I876" s="442"/>
      <c r="J876" s="442"/>
      <c r="K876" s="503"/>
      <c r="L876" s="442"/>
      <c r="M876" s="503"/>
      <c r="N876" s="374"/>
      <c r="O876" s="374"/>
      <c r="P876" s="374"/>
      <c r="Q876" s="518"/>
      <c r="R876" s="374"/>
      <c r="S876" s="518"/>
      <c r="T876" s="374"/>
      <c r="U876" s="542"/>
      <c r="V876" s="233" t="s">
        <v>105</v>
      </c>
      <c r="W876" s="243">
        <f>W875</f>
        <v>1080</v>
      </c>
      <c r="X876" s="112" t="s">
        <v>8</v>
      </c>
      <c r="Y876" s="423"/>
      <c r="Z876" s="420"/>
      <c r="AA876" s="420"/>
      <c r="AB876" s="420"/>
      <c r="AC876" s="423"/>
      <c r="AD876" s="420"/>
      <c r="AE876" s="423"/>
      <c r="AF876" s="420"/>
      <c r="AG876" s="420"/>
      <c r="AH876" s="420"/>
      <c r="AI876" s="423"/>
      <c r="AJ876" s="420"/>
      <c r="AK876" s="423"/>
      <c r="AL876" s="420"/>
      <c r="AM876" s="420"/>
      <c r="AN876" s="420"/>
      <c r="AO876" s="423"/>
      <c r="AP876" s="420"/>
      <c r="AQ876" s="423"/>
      <c r="AR876" s="420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</row>
    <row r="877" spans="1:86">
      <c r="A877" s="519">
        <v>203</v>
      </c>
      <c r="B877" s="440">
        <v>345860</v>
      </c>
      <c r="C877" s="498" t="s">
        <v>802</v>
      </c>
      <c r="D877" s="501">
        <v>1.9</v>
      </c>
      <c r="E877" s="501">
        <v>11580</v>
      </c>
      <c r="F877" s="501">
        <v>1.9</v>
      </c>
      <c r="G877" s="501">
        <v>11580</v>
      </c>
      <c r="H877" s="440"/>
      <c r="I877" s="440"/>
      <c r="J877" s="440"/>
      <c r="K877" s="501"/>
      <c r="L877" s="440"/>
      <c r="M877" s="501"/>
      <c r="N877" s="372"/>
      <c r="O877" s="372"/>
      <c r="P877" s="372"/>
      <c r="Q877" s="516"/>
      <c r="R877" s="372"/>
      <c r="S877" s="516"/>
      <c r="T877" s="372" t="s">
        <v>2084</v>
      </c>
      <c r="U877" s="372" t="s">
        <v>2085</v>
      </c>
      <c r="V877" s="372" t="s">
        <v>11</v>
      </c>
      <c r="W877" s="267">
        <v>0.72</v>
      </c>
      <c r="X877" s="226" t="s">
        <v>5</v>
      </c>
      <c r="Y877" s="421">
        <v>9692.0135999999984</v>
      </c>
      <c r="Z877" s="418"/>
      <c r="AA877" s="418"/>
      <c r="AB877" s="418"/>
      <c r="AC877" s="421"/>
      <c r="AD877" s="418"/>
      <c r="AE877" s="421"/>
      <c r="AF877" s="418"/>
      <c r="AG877" s="418"/>
      <c r="AH877" s="418"/>
      <c r="AI877" s="421"/>
      <c r="AJ877" s="418"/>
      <c r="AK877" s="421"/>
      <c r="AL877" s="418"/>
      <c r="AM877" s="418"/>
      <c r="AN877" s="418"/>
      <c r="AO877" s="421"/>
      <c r="AP877" s="418"/>
      <c r="AQ877" s="421"/>
      <c r="AR877" s="418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</row>
    <row r="878" spans="1:86">
      <c r="A878" s="520"/>
      <c r="B878" s="441"/>
      <c r="C878" s="499"/>
      <c r="D878" s="502"/>
      <c r="E878" s="502"/>
      <c r="F878" s="502"/>
      <c r="G878" s="502"/>
      <c r="H878" s="441"/>
      <c r="I878" s="441"/>
      <c r="J878" s="441"/>
      <c r="K878" s="502"/>
      <c r="L878" s="441"/>
      <c r="M878" s="502"/>
      <c r="N878" s="373"/>
      <c r="O878" s="373"/>
      <c r="P878" s="373"/>
      <c r="Q878" s="517"/>
      <c r="R878" s="373"/>
      <c r="S878" s="517"/>
      <c r="T878" s="373"/>
      <c r="U878" s="373"/>
      <c r="V878" s="374"/>
      <c r="W878" s="268">
        <v>4320</v>
      </c>
      <c r="X878" s="226" t="s">
        <v>8</v>
      </c>
      <c r="Y878" s="422"/>
      <c r="Z878" s="419"/>
      <c r="AA878" s="419"/>
      <c r="AB878" s="419"/>
      <c r="AC878" s="422"/>
      <c r="AD878" s="419"/>
      <c r="AE878" s="422"/>
      <c r="AF878" s="419"/>
      <c r="AG878" s="419"/>
      <c r="AH878" s="419"/>
      <c r="AI878" s="422"/>
      <c r="AJ878" s="419"/>
      <c r="AK878" s="422"/>
      <c r="AL878" s="419"/>
      <c r="AM878" s="419"/>
      <c r="AN878" s="419"/>
      <c r="AO878" s="422"/>
      <c r="AP878" s="419"/>
      <c r="AQ878" s="422"/>
      <c r="AR878" s="419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</row>
    <row r="879" spans="1:86">
      <c r="A879" s="520"/>
      <c r="B879" s="441"/>
      <c r="C879" s="499"/>
      <c r="D879" s="502"/>
      <c r="E879" s="502"/>
      <c r="F879" s="502"/>
      <c r="G879" s="502"/>
      <c r="H879" s="441"/>
      <c r="I879" s="441"/>
      <c r="J879" s="441"/>
      <c r="K879" s="502"/>
      <c r="L879" s="441"/>
      <c r="M879" s="502"/>
      <c r="N879" s="373"/>
      <c r="O879" s="373"/>
      <c r="P879" s="373"/>
      <c r="Q879" s="517"/>
      <c r="R879" s="373"/>
      <c r="S879" s="517"/>
      <c r="T879" s="373"/>
      <c r="U879" s="373"/>
      <c r="V879" s="372" t="s">
        <v>12</v>
      </c>
      <c r="W879" s="268">
        <v>66</v>
      </c>
      <c r="X879" s="112" t="s">
        <v>8</v>
      </c>
      <c r="Y879" s="422"/>
      <c r="Z879" s="419"/>
      <c r="AA879" s="419"/>
      <c r="AB879" s="419"/>
      <c r="AC879" s="422"/>
      <c r="AD879" s="419"/>
      <c r="AE879" s="422"/>
      <c r="AF879" s="419"/>
      <c r="AG879" s="419"/>
      <c r="AH879" s="419"/>
      <c r="AI879" s="422"/>
      <c r="AJ879" s="419"/>
      <c r="AK879" s="422"/>
      <c r="AL879" s="419"/>
      <c r="AM879" s="419"/>
      <c r="AN879" s="419"/>
      <c r="AO879" s="422"/>
      <c r="AP879" s="419"/>
      <c r="AQ879" s="422"/>
      <c r="AR879" s="419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</row>
    <row r="880" spans="1:86">
      <c r="A880" s="520"/>
      <c r="B880" s="441"/>
      <c r="C880" s="499"/>
      <c r="D880" s="502"/>
      <c r="E880" s="502"/>
      <c r="F880" s="502"/>
      <c r="G880" s="502"/>
      <c r="H880" s="441"/>
      <c r="I880" s="441"/>
      <c r="J880" s="441"/>
      <c r="K880" s="502"/>
      <c r="L880" s="441"/>
      <c r="M880" s="502"/>
      <c r="N880" s="373"/>
      <c r="O880" s="373"/>
      <c r="P880" s="373"/>
      <c r="Q880" s="517"/>
      <c r="R880" s="373"/>
      <c r="S880" s="517"/>
      <c r="T880" s="373"/>
      <c r="U880" s="373"/>
      <c r="V880" s="374"/>
      <c r="W880" s="268">
        <v>0.72</v>
      </c>
      <c r="X880" s="226" t="s">
        <v>5</v>
      </c>
      <c r="Y880" s="422"/>
      <c r="Z880" s="419"/>
      <c r="AA880" s="419"/>
      <c r="AB880" s="419"/>
      <c r="AC880" s="422"/>
      <c r="AD880" s="419"/>
      <c r="AE880" s="422"/>
      <c r="AF880" s="419"/>
      <c r="AG880" s="419"/>
      <c r="AH880" s="419"/>
      <c r="AI880" s="422"/>
      <c r="AJ880" s="419"/>
      <c r="AK880" s="422"/>
      <c r="AL880" s="419"/>
      <c r="AM880" s="419"/>
      <c r="AN880" s="419"/>
      <c r="AO880" s="422"/>
      <c r="AP880" s="419"/>
      <c r="AQ880" s="422"/>
      <c r="AR880" s="419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</row>
    <row r="881" spans="1:86">
      <c r="A881" s="521"/>
      <c r="B881" s="442"/>
      <c r="C881" s="500"/>
      <c r="D881" s="503"/>
      <c r="E881" s="503"/>
      <c r="F881" s="503"/>
      <c r="G881" s="503"/>
      <c r="H881" s="442"/>
      <c r="I881" s="442"/>
      <c r="J881" s="442"/>
      <c r="K881" s="503"/>
      <c r="L881" s="442"/>
      <c r="M881" s="503"/>
      <c r="N881" s="374"/>
      <c r="O881" s="374"/>
      <c r="P881" s="374"/>
      <c r="Q881" s="518"/>
      <c r="R881" s="374"/>
      <c r="S881" s="518"/>
      <c r="T881" s="374"/>
      <c r="U881" s="374"/>
      <c r="V881" s="233" t="s">
        <v>105</v>
      </c>
      <c r="W881" s="243">
        <f>W878</f>
        <v>4320</v>
      </c>
      <c r="X881" s="112" t="s">
        <v>8</v>
      </c>
      <c r="Y881" s="423"/>
      <c r="Z881" s="420"/>
      <c r="AA881" s="420"/>
      <c r="AB881" s="420"/>
      <c r="AC881" s="423"/>
      <c r="AD881" s="420"/>
      <c r="AE881" s="423"/>
      <c r="AF881" s="420"/>
      <c r="AG881" s="420"/>
      <c r="AH881" s="420"/>
      <c r="AI881" s="423"/>
      <c r="AJ881" s="420"/>
      <c r="AK881" s="423"/>
      <c r="AL881" s="420"/>
      <c r="AM881" s="420"/>
      <c r="AN881" s="420"/>
      <c r="AO881" s="423"/>
      <c r="AP881" s="420"/>
      <c r="AQ881" s="423"/>
      <c r="AR881" s="420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</row>
    <row r="882" spans="1:86">
      <c r="A882" s="484">
        <v>204</v>
      </c>
      <c r="B882" s="635">
        <v>335872</v>
      </c>
      <c r="C882" s="498" t="s">
        <v>803</v>
      </c>
      <c r="D882" s="555">
        <v>0.3</v>
      </c>
      <c r="E882" s="555">
        <v>1320</v>
      </c>
      <c r="F882" s="555">
        <v>0.3</v>
      </c>
      <c r="G882" s="555">
        <v>1320</v>
      </c>
      <c r="H882" s="635"/>
      <c r="I882" s="635"/>
      <c r="J882" s="635"/>
      <c r="K882" s="555"/>
      <c r="L882" s="635"/>
      <c r="M882" s="555"/>
      <c r="N882" s="540"/>
      <c r="O882" s="540"/>
      <c r="P882" s="540"/>
      <c r="Q882" s="421"/>
      <c r="R882" s="540"/>
      <c r="S882" s="421"/>
      <c r="T882" s="540"/>
      <c r="U882" s="540"/>
      <c r="V882" s="540"/>
      <c r="W882" s="421"/>
      <c r="X882" s="540"/>
      <c r="Y882" s="421"/>
      <c r="Z882" s="540" t="s">
        <v>1679</v>
      </c>
      <c r="AA882" s="540" t="s">
        <v>1698</v>
      </c>
      <c r="AB882" s="372" t="s">
        <v>41</v>
      </c>
      <c r="AC882" s="267">
        <v>0.3</v>
      </c>
      <c r="AD882" s="226" t="s">
        <v>5</v>
      </c>
      <c r="AE882" s="421">
        <v>12724.205999999998</v>
      </c>
      <c r="AF882" s="540"/>
      <c r="AG882" s="540"/>
      <c r="AH882" s="540"/>
      <c r="AI882" s="421"/>
      <c r="AJ882" s="540"/>
      <c r="AK882" s="421"/>
      <c r="AL882" s="540"/>
      <c r="AM882" s="540"/>
      <c r="AN882" s="540"/>
      <c r="AO882" s="421"/>
      <c r="AP882" s="540"/>
      <c r="AQ882" s="421"/>
      <c r="AR882" s="540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</row>
    <row r="883" spans="1:86">
      <c r="A883" s="485"/>
      <c r="B883" s="636"/>
      <c r="C883" s="500"/>
      <c r="D883" s="557"/>
      <c r="E883" s="557"/>
      <c r="F883" s="557"/>
      <c r="G883" s="557"/>
      <c r="H883" s="636"/>
      <c r="I883" s="636"/>
      <c r="J883" s="636"/>
      <c r="K883" s="557"/>
      <c r="L883" s="636"/>
      <c r="M883" s="557"/>
      <c r="N883" s="542"/>
      <c r="O883" s="542"/>
      <c r="P883" s="542"/>
      <c r="Q883" s="423"/>
      <c r="R883" s="542"/>
      <c r="S883" s="423"/>
      <c r="T883" s="542"/>
      <c r="U883" s="542"/>
      <c r="V883" s="542"/>
      <c r="W883" s="423"/>
      <c r="X883" s="542"/>
      <c r="Y883" s="423"/>
      <c r="Z883" s="542"/>
      <c r="AA883" s="542"/>
      <c r="AB883" s="374"/>
      <c r="AC883" s="268">
        <v>1320</v>
      </c>
      <c r="AD883" s="229" t="s">
        <v>8</v>
      </c>
      <c r="AE883" s="423"/>
      <c r="AF883" s="542"/>
      <c r="AG883" s="542"/>
      <c r="AH883" s="542"/>
      <c r="AI883" s="423"/>
      <c r="AJ883" s="542"/>
      <c r="AK883" s="423"/>
      <c r="AL883" s="542"/>
      <c r="AM883" s="542"/>
      <c r="AN883" s="542"/>
      <c r="AO883" s="423"/>
      <c r="AP883" s="542"/>
      <c r="AQ883" s="423"/>
      <c r="AR883" s="542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</row>
    <row r="884" spans="1:86">
      <c r="A884" s="484">
        <v>205</v>
      </c>
      <c r="B884" s="635">
        <v>345862</v>
      </c>
      <c r="C884" s="498" t="s">
        <v>805</v>
      </c>
      <c r="D884" s="555">
        <v>0.3</v>
      </c>
      <c r="E884" s="555">
        <v>1500</v>
      </c>
      <c r="F884" s="555">
        <v>0.3</v>
      </c>
      <c r="G884" s="555">
        <v>1500</v>
      </c>
      <c r="H884" s="635"/>
      <c r="I884" s="635"/>
      <c r="J884" s="635"/>
      <c r="K884" s="555"/>
      <c r="L884" s="635"/>
      <c r="M884" s="555"/>
      <c r="N884" s="540"/>
      <c r="O884" s="540"/>
      <c r="P884" s="540"/>
      <c r="Q884" s="421"/>
      <c r="R884" s="540"/>
      <c r="S884" s="421"/>
      <c r="T884" s="540"/>
      <c r="U884" s="540"/>
      <c r="V884" s="540"/>
      <c r="W884" s="421"/>
      <c r="X884" s="540"/>
      <c r="Y884" s="421"/>
      <c r="Z884" s="540" t="s">
        <v>1679</v>
      </c>
      <c r="AA884" s="540" t="s">
        <v>1698</v>
      </c>
      <c r="AB884" s="372" t="s">
        <v>41</v>
      </c>
      <c r="AC884" s="267">
        <v>0.3</v>
      </c>
      <c r="AD884" s="226" t="s">
        <v>5</v>
      </c>
      <c r="AE884" s="421">
        <v>12724.205999999998</v>
      </c>
      <c r="AF884" s="540"/>
      <c r="AG884" s="540"/>
      <c r="AH884" s="540"/>
      <c r="AI884" s="421"/>
      <c r="AJ884" s="540"/>
      <c r="AK884" s="421"/>
      <c r="AL884" s="540"/>
      <c r="AM884" s="540"/>
      <c r="AN884" s="540"/>
      <c r="AO884" s="421"/>
      <c r="AP884" s="540"/>
      <c r="AQ884" s="421"/>
      <c r="AR884" s="540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</row>
    <row r="885" spans="1:86">
      <c r="A885" s="485"/>
      <c r="B885" s="636"/>
      <c r="C885" s="500"/>
      <c r="D885" s="557"/>
      <c r="E885" s="557"/>
      <c r="F885" s="557"/>
      <c r="G885" s="557"/>
      <c r="H885" s="636"/>
      <c r="I885" s="636"/>
      <c r="J885" s="636"/>
      <c r="K885" s="557"/>
      <c r="L885" s="636"/>
      <c r="M885" s="557"/>
      <c r="N885" s="542"/>
      <c r="O885" s="542"/>
      <c r="P885" s="542"/>
      <c r="Q885" s="423"/>
      <c r="R885" s="542"/>
      <c r="S885" s="423"/>
      <c r="T885" s="542"/>
      <c r="U885" s="542"/>
      <c r="V885" s="542"/>
      <c r="W885" s="423"/>
      <c r="X885" s="542"/>
      <c r="Y885" s="423"/>
      <c r="Z885" s="542"/>
      <c r="AA885" s="542"/>
      <c r="AB885" s="374"/>
      <c r="AC885" s="268">
        <v>1500</v>
      </c>
      <c r="AD885" s="229" t="s">
        <v>8</v>
      </c>
      <c r="AE885" s="423"/>
      <c r="AF885" s="542"/>
      <c r="AG885" s="542"/>
      <c r="AH885" s="542"/>
      <c r="AI885" s="423"/>
      <c r="AJ885" s="542"/>
      <c r="AK885" s="423"/>
      <c r="AL885" s="542"/>
      <c r="AM885" s="542"/>
      <c r="AN885" s="542"/>
      <c r="AO885" s="423"/>
      <c r="AP885" s="542"/>
      <c r="AQ885" s="423"/>
      <c r="AR885" s="542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</row>
    <row r="886" spans="1:86">
      <c r="A886" s="519">
        <v>206</v>
      </c>
      <c r="B886" s="440" t="s">
        <v>806</v>
      </c>
      <c r="C886" s="498" t="s">
        <v>807</v>
      </c>
      <c r="D886" s="501">
        <v>0.6</v>
      </c>
      <c r="E886" s="501">
        <v>3300</v>
      </c>
      <c r="F886" s="501">
        <v>0.6</v>
      </c>
      <c r="G886" s="501">
        <v>3300</v>
      </c>
      <c r="H886" s="440"/>
      <c r="I886" s="440"/>
      <c r="J886" s="440"/>
      <c r="K886" s="501"/>
      <c r="L886" s="440"/>
      <c r="M886" s="501"/>
      <c r="N886" s="372"/>
      <c r="O886" s="372"/>
      <c r="P886" s="372"/>
      <c r="Q886" s="516"/>
      <c r="R886" s="372"/>
      <c r="S886" s="516"/>
      <c r="T886" s="372" t="s">
        <v>2086</v>
      </c>
      <c r="U886" s="372" t="s">
        <v>2087</v>
      </c>
      <c r="V886" s="372" t="s">
        <v>11</v>
      </c>
      <c r="W886" s="267">
        <v>7.0000000000000007E-2</v>
      </c>
      <c r="X886" s="226" t="s">
        <v>5</v>
      </c>
      <c r="Y886" s="421">
        <v>942.27910000000077</v>
      </c>
      <c r="Z886" s="418"/>
      <c r="AA886" s="418"/>
      <c r="AB886" s="418"/>
      <c r="AC886" s="421"/>
      <c r="AD886" s="418"/>
      <c r="AE886" s="421"/>
      <c r="AF886" s="418"/>
      <c r="AG886" s="418"/>
      <c r="AH886" s="418"/>
      <c r="AI886" s="421"/>
      <c r="AJ886" s="418"/>
      <c r="AK886" s="421"/>
      <c r="AL886" s="418"/>
      <c r="AM886" s="418"/>
      <c r="AN886" s="418"/>
      <c r="AO886" s="421"/>
      <c r="AP886" s="418"/>
      <c r="AQ886" s="421"/>
      <c r="AR886" s="418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</row>
    <row r="887" spans="1:86">
      <c r="A887" s="520"/>
      <c r="B887" s="441"/>
      <c r="C887" s="499"/>
      <c r="D887" s="502"/>
      <c r="E887" s="502"/>
      <c r="F887" s="502"/>
      <c r="G887" s="502"/>
      <c r="H887" s="441"/>
      <c r="I887" s="441"/>
      <c r="J887" s="441"/>
      <c r="K887" s="502"/>
      <c r="L887" s="441"/>
      <c r="M887" s="502"/>
      <c r="N887" s="373"/>
      <c r="O887" s="373"/>
      <c r="P887" s="373"/>
      <c r="Q887" s="517"/>
      <c r="R887" s="373"/>
      <c r="S887" s="517"/>
      <c r="T887" s="373"/>
      <c r="U887" s="373"/>
      <c r="V887" s="374"/>
      <c r="W887" s="268">
        <v>420</v>
      </c>
      <c r="X887" s="226" t="s">
        <v>8</v>
      </c>
      <c r="Y887" s="422"/>
      <c r="Z887" s="419"/>
      <c r="AA887" s="419"/>
      <c r="AB887" s="419"/>
      <c r="AC887" s="422"/>
      <c r="AD887" s="419"/>
      <c r="AE887" s="422"/>
      <c r="AF887" s="419"/>
      <c r="AG887" s="419"/>
      <c r="AH887" s="419"/>
      <c r="AI887" s="422"/>
      <c r="AJ887" s="419"/>
      <c r="AK887" s="422"/>
      <c r="AL887" s="419"/>
      <c r="AM887" s="419"/>
      <c r="AN887" s="419"/>
      <c r="AO887" s="422"/>
      <c r="AP887" s="419"/>
      <c r="AQ887" s="422"/>
      <c r="AR887" s="419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</row>
    <row r="888" spans="1:86">
      <c r="A888" s="520"/>
      <c r="B888" s="441"/>
      <c r="C888" s="499"/>
      <c r="D888" s="502"/>
      <c r="E888" s="502"/>
      <c r="F888" s="502"/>
      <c r="G888" s="502"/>
      <c r="H888" s="441"/>
      <c r="I888" s="441"/>
      <c r="J888" s="441"/>
      <c r="K888" s="502"/>
      <c r="L888" s="441"/>
      <c r="M888" s="502"/>
      <c r="N888" s="373"/>
      <c r="O888" s="373"/>
      <c r="P888" s="373"/>
      <c r="Q888" s="517"/>
      <c r="R888" s="373"/>
      <c r="S888" s="517"/>
      <c r="T888" s="373"/>
      <c r="U888" s="373"/>
      <c r="V888" s="372" t="s">
        <v>12</v>
      </c>
      <c r="W888" s="268">
        <v>25.5</v>
      </c>
      <c r="X888" s="112" t="s">
        <v>8</v>
      </c>
      <c r="Y888" s="422"/>
      <c r="Z888" s="419"/>
      <c r="AA888" s="419"/>
      <c r="AB888" s="419"/>
      <c r="AC888" s="422"/>
      <c r="AD888" s="419"/>
      <c r="AE888" s="422"/>
      <c r="AF888" s="419"/>
      <c r="AG888" s="419"/>
      <c r="AH888" s="419"/>
      <c r="AI888" s="422"/>
      <c r="AJ888" s="419"/>
      <c r="AK888" s="422"/>
      <c r="AL888" s="419"/>
      <c r="AM888" s="419"/>
      <c r="AN888" s="419"/>
      <c r="AO888" s="422"/>
      <c r="AP888" s="419"/>
      <c r="AQ888" s="422"/>
      <c r="AR888" s="419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</row>
    <row r="889" spans="1:86">
      <c r="A889" s="520"/>
      <c r="B889" s="441"/>
      <c r="C889" s="499"/>
      <c r="D889" s="502"/>
      <c r="E889" s="502"/>
      <c r="F889" s="502"/>
      <c r="G889" s="502"/>
      <c r="H889" s="441"/>
      <c r="I889" s="441"/>
      <c r="J889" s="441"/>
      <c r="K889" s="502"/>
      <c r="L889" s="441"/>
      <c r="M889" s="502"/>
      <c r="N889" s="373"/>
      <c r="O889" s="373"/>
      <c r="P889" s="373"/>
      <c r="Q889" s="517"/>
      <c r="R889" s="373"/>
      <c r="S889" s="517"/>
      <c r="T889" s="373"/>
      <c r="U889" s="373"/>
      <c r="V889" s="374"/>
      <c r="W889" s="268">
        <v>7.0000000000000007E-2</v>
      </c>
      <c r="X889" s="226" t="s">
        <v>5</v>
      </c>
      <c r="Y889" s="422"/>
      <c r="Z889" s="419"/>
      <c r="AA889" s="419"/>
      <c r="AB889" s="419"/>
      <c r="AC889" s="422"/>
      <c r="AD889" s="419"/>
      <c r="AE889" s="422"/>
      <c r="AF889" s="419"/>
      <c r="AG889" s="419"/>
      <c r="AH889" s="419"/>
      <c r="AI889" s="422"/>
      <c r="AJ889" s="419"/>
      <c r="AK889" s="422"/>
      <c r="AL889" s="419"/>
      <c r="AM889" s="419"/>
      <c r="AN889" s="419"/>
      <c r="AO889" s="422"/>
      <c r="AP889" s="419"/>
      <c r="AQ889" s="422"/>
      <c r="AR889" s="419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</row>
    <row r="890" spans="1:86">
      <c r="A890" s="521"/>
      <c r="B890" s="442"/>
      <c r="C890" s="500"/>
      <c r="D890" s="503"/>
      <c r="E890" s="503"/>
      <c r="F890" s="503"/>
      <c r="G890" s="503"/>
      <c r="H890" s="442"/>
      <c r="I890" s="442"/>
      <c r="J890" s="442"/>
      <c r="K890" s="503"/>
      <c r="L890" s="442"/>
      <c r="M890" s="503"/>
      <c r="N890" s="374"/>
      <c r="O890" s="374"/>
      <c r="P890" s="374"/>
      <c r="Q890" s="518"/>
      <c r="R890" s="374"/>
      <c r="S890" s="518"/>
      <c r="T890" s="374"/>
      <c r="U890" s="374"/>
      <c r="V890" s="233" t="s">
        <v>105</v>
      </c>
      <c r="W890" s="243">
        <f>W887</f>
        <v>420</v>
      </c>
      <c r="X890" s="112" t="s">
        <v>8</v>
      </c>
      <c r="Y890" s="423"/>
      <c r="Z890" s="420"/>
      <c r="AA890" s="420"/>
      <c r="AB890" s="420"/>
      <c r="AC890" s="423"/>
      <c r="AD890" s="420"/>
      <c r="AE890" s="423"/>
      <c r="AF890" s="420"/>
      <c r="AG890" s="420"/>
      <c r="AH890" s="420"/>
      <c r="AI890" s="423"/>
      <c r="AJ890" s="420"/>
      <c r="AK890" s="423"/>
      <c r="AL890" s="420"/>
      <c r="AM890" s="420"/>
      <c r="AN890" s="420"/>
      <c r="AO890" s="423"/>
      <c r="AP890" s="420"/>
      <c r="AQ890" s="423"/>
      <c r="AR890" s="420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</row>
    <row r="891" spans="1:86">
      <c r="A891" s="519">
        <v>207</v>
      </c>
      <c r="B891" s="440">
        <v>345867</v>
      </c>
      <c r="C891" s="498" t="s">
        <v>808</v>
      </c>
      <c r="D891" s="501">
        <v>1.3</v>
      </c>
      <c r="E891" s="501">
        <v>6875</v>
      </c>
      <c r="F891" s="501">
        <v>1.3</v>
      </c>
      <c r="G891" s="501">
        <v>6875</v>
      </c>
      <c r="H891" s="440"/>
      <c r="I891" s="440"/>
      <c r="J891" s="440"/>
      <c r="K891" s="501"/>
      <c r="L891" s="440"/>
      <c r="M891" s="501"/>
      <c r="N891" s="372"/>
      <c r="O891" s="372"/>
      <c r="P891" s="372"/>
      <c r="Q891" s="516"/>
      <c r="R891" s="372"/>
      <c r="S891" s="516"/>
      <c r="T891" s="440" t="s">
        <v>2068</v>
      </c>
      <c r="U891" s="405" t="s">
        <v>2088</v>
      </c>
      <c r="V891" s="440" t="s">
        <v>11</v>
      </c>
      <c r="W891" s="243">
        <v>0.01</v>
      </c>
      <c r="X891" s="112" t="s">
        <v>5</v>
      </c>
      <c r="Y891" s="421">
        <v>134.61130000000011</v>
      </c>
      <c r="Z891" s="418"/>
      <c r="AA891" s="418"/>
      <c r="AB891" s="418"/>
      <c r="AC891" s="421"/>
      <c r="AD891" s="418"/>
      <c r="AE891" s="421"/>
      <c r="AF891" s="418"/>
      <c r="AG891" s="418"/>
      <c r="AH891" s="418"/>
      <c r="AI891" s="421"/>
      <c r="AJ891" s="418"/>
      <c r="AK891" s="421"/>
      <c r="AL891" s="418"/>
      <c r="AM891" s="418"/>
      <c r="AN891" s="418"/>
      <c r="AO891" s="421"/>
      <c r="AP891" s="418"/>
      <c r="AQ891" s="421"/>
      <c r="AR891" s="418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</row>
    <row r="892" spans="1:86">
      <c r="A892" s="520"/>
      <c r="B892" s="441"/>
      <c r="C892" s="499"/>
      <c r="D892" s="502"/>
      <c r="E892" s="502"/>
      <c r="F892" s="502"/>
      <c r="G892" s="502"/>
      <c r="H892" s="441"/>
      <c r="I892" s="441"/>
      <c r="J892" s="441"/>
      <c r="K892" s="502"/>
      <c r="L892" s="441"/>
      <c r="M892" s="502"/>
      <c r="N892" s="373"/>
      <c r="O892" s="373"/>
      <c r="P892" s="373"/>
      <c r="Q892" s="517"/>
      <c r="R892" s="373"/>
      <c r="S892" s="517"/>
      <c r="T892" s="441"/>
      <c r="U892" s="406"/>
      <c r="V892" s="442"/>
      <c r="W892" s="265">
        <v>55</v>
      </c>
      <c r="X892" s="112" t="s">
        <v>8</v>
      </c>
      <c r="Y892" s="422"/>
      <c r="Z892" s="419"/>
      <c r="AA892" s="419"/>
      <c r="AB892" s="419"/>
      <c r="AC892" s="422"/>
      <c r="AD892" s="419"/>
      <c r="AE892" s="422"/>
      <c r="AF892" s="419"/>
      <c r="AG892" s="419"/>
      <c r="AH892" s="419"/>
      <c r="AI892" s="422"/>
      <c r="AJ892" s="419"/>
      <c r="AK892" s="422"/>
      <c r="AL892" s="419"/>
      <c r="AM892" s="419"/>
      <c r="AN892" s="419"/>
      <c r="AO892" s="422"/>
      <c r="AP892" s="419"/>
      <c r="AQ892" s="422"/>
      <c r="AR892" s="419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</row>
    <row r="893" spans="1:86">
      <c r="A893" s="521"/>
      <c r="B893" s="442"/>
      <c r="C893" s="500"/>
      <c r="D893" s="503"/>
      <c r="E893" s="503"/>
      <c r="F893" s="503"/>
      <c r="G893" s="503"/>
      <c r="H893" s="442"/>
      <c r="I893" s="442"/>
      <c r="J893" s="442"/>
      <c r="K893" s="503"/>
      <c r="L893" s="442"/>
      <c r="M893" s="503"/>
      <c r="N893" s="374"/>
      <c r="O893" s="374"/>
      <c r="P893" s="374"/>
      <c r="Q893" s="518"/>
      <c r="R893" s="374"/>
      <c r="S893" s="518"/>
      <c r="T893" s="442"/>
      <c r="U893" s="407"/>
      <c r="V893" s="232" t="s">
        <v>105</v>
      </c>
      <c r="W893" s="243">
        <f>W892</f>
        <v>55</v>
      </c>
      <c r="X893" s="248" t="s">
        <v>8</v>
      </c>
      <c r="Y893" s="423"/>
      <c r="Z893" s="420"/>
      <c r="AA893" s="420"/>
      <c r="AB893" s="420"/>
      <c r="AC893" s="423"/>
      <c r="AD893" s="420"/>
      <c r="AE893" s="423"/>
      <c r="AF893" s="420"/>
      <c r="AG893" s="420"/>
      <c r="AH893" s="420"/>
      <c r="AI893" s="423"/>
      <c r="AJ893" s="420"/>
      <c r="AK893" s="423"/>
      <c r="AL893" s="420"/>
      <c r="AM893" s="420"/>
      <c r="AN893" s="420"/>
      <c r="AO893" s="423"/>
      <c r="AP893" s="420"/>
      <c r="AQ893" s="423"/>
      <c r="AR893" s="420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</row>
    <row r="894" spans="1:86">
      <c r="A894" s="484">
        <v>208</v>
      </c>
      <c r="B894" s="635">
        <v>345868</v>
      </c>
      <c r="C894" s="498" t="s">
        <v>809</v>
      </c>
      <c r="D894" s="555">
        <v>0.4</v>
      </c>
      <c r="E894" s="555">
        <v>2310</v>
      </c>
      <c r="F894" s="555">
        <v>0.4</v>
      </c>
      <c r="G894" s="555">
        <v>2310</v>
      </c>
      <c r="H894" s="635"/>
      <c r="I894" s="635"/>
      <c r="J894" s="635"/>
      <c r="K894" s="555"/>
      <c r="L894" s="635"/>
      <c r="M894" s="555"/>
      <c r="N894" s="540"/>
      <c r="O894" s="540"/>
      <c r="P894" s="540"/>
      <c r="Q894" s="421"/>
      <c r="R894" s="540"/>
      <c r="S894" s="421"/>
      <c r="T894" s="540"/>
      <c r="U894" s="540"/>
      <c r="V894" s="540"/>
      <c r="W894" s="421"/>
      <c r="X894" s="540"/>
      <c r="Y894" s="421"/>
      <c r="Z894" s="540" t="s">
        <v>1679</v>
      </c>
      <c r="AA894" s="540" t="s">
        <v>1819</v>
      </c>
      <c r="AB894" s="372" t="s">
        <v>41</v>
      </c>
      <c r="AC894" s="267">
        <v>0.35</v>
      </c>
      <c r="AD894" s="226" t="s">
        <v>5</v>
      </c>
      <c r="AE894" s="421">
        <v>14844.906999999997</v>
      </c>
      <c r="AF894" s="540"/>
      <c r="AG894" s="540"/>
      <c r="AH894" s="540"/>
      <c r="AI894" s="421"/>
      <c r="AJ894" s="540"/>
      <c r="AK894" s="421"/>
      <c r="AL894" s="540"/>
      <c r="AM894" s="540"/>
      <c r="AN894" s="540"/>
      <c r="AO894" s="421"/>
      <c r="AP894" s="540"/>
      <c r="AQ894" s="421"/>
      <c r="AR894" s="540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</row>
    <row r="895" spans="1:86">
      <c r="A895" s="485"/>
      <c r="B895" s="636"/>
      <c r="C895" s="500"/>
      <c r="D895" s="557"/>
      <c r="E895" s="557"/>
      <c r="F895" s="557"/>
      <c r="G895" s="557"/>
      <c r="H895" s="636"/>
      <c r="I895" s="636"/>
      <c r="J895" s="636"/>
      <c r="K895" s="557"/>
      <c r="L895" s="636"/>
      <c r="M895" s="557"/>
      <c r="N895" s="542"/>
      <c r="O895" s="542"/>
      <c r="P895" s="542"/>
      <c r="Q895" s="423"/>
      <c r="R895" s="542"/>
      <c r="S895" s="423"/>
      <c r="T895" s="542"/>
      <c r="U895" s="542"/>
      <c r="V895" s="542"/>
      <c r="W895" s="423"/>
      <c r="X895" s="542"/>
      <c r="Y895" s="423"/>
      <c r="Z895" s="542"/>
      <c r="AA895" s="542"/>
      <c r="AB895" s="374"/>
      <c r="AC895" s="268">
        <v>2310</v>
      </c>
      <c r="AD895" s="229" t="s">
        <v>8</v>
      </c>
      <c r="AE895" s="423"/>
      <c r="AF895" s="542"/>
      <c r="AG895" s="542"/>
      <c r="AH895" s="542"/>
      <c r="AI895" s="423"/>
      <c r="AJ895" s="542"/>
      <c r="AK895" s="423"/>
      <c r="AL895" s="542"/>
      <c r="AM895" s="542"/>
      <c r="AN895" s="542"/>
      <c r="AO895" s="423"/>
      <c r="AP895" s="542"/>
      <c r="AQ895" s="423"/>
      <c r="AR895" s="542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</row>
    <row r="896" spans="1:86">
      <c r="A896" s="468">
        <v>209</v>
      </c>
      <c r="B896" s="440" t="s">
        <v>810</v>
      </c>
      <c r="C896" s="498" t="s">
        <v>811</v>
      </c>
      <c r="D896" s="501">
        <v>1.5</v>
      </c>
      <c r="E896" s="501">
        <v>10500</v>
      </c>
      <c r="F896" s="501">
        <v>1.5</v>
      </c>
      <c r="G896" s="501">
        <v>10500</v>
      </c>
      <c r="H896" s="440"/>
      <c r="I896" s="440"/>
      <c r="J896" s="440"/>
      <c r="K896" s="501"/>
      <c r="L896" s="440"/>
      <c r="M896" s="501"/>
      <c r="N896" s="440"/>
      <c r="O896" s="440"/>
      <c r="P896" s="440"/>
      <c r="Q896" s="501"/>
      <c r="R896" s="440"/>
      <c r="S896" s="501"/>
      <c r="T896" s="440" t="s">
        <v>2089</v>
      </c>
      <c r="U896" s="440" t="s">
        <v>1743</v>
      </c>
      <c r="V896" s="372" t="s">
        <v>11</v>
      </c>
      <c r="W896" s="267">
        <v>0.6</v>
      </c>
      <c r="X896" s="226" t="s">
        <v>5</v>
      </c>
      <c r="Y896" s="421">
        <v>8076.677999999999</v>
      </c>
      <c r="Z896" s="418"/>
      <c r="AA896" s="418"/>
      <c r="AB896" s="418"/>
      <c r="AC896" s="421"/>
      <c r="AD896" s="418"/>
      <c r="AE896" s="421"/>
      <c r="AF896" s="418"/>
      <c r="AG896" s="418"/>
      <c r="AH896" s="418"/>
      <c r="AI896" s="421"/>
      <c r="AJ896" s="418"/>
      <c r="AK896" s="421"/>
      <c r="AL896" s="418"/>
      <c r="AM896" s="418"/>
      <c r="AN896" s="418"/>
      <c r="AO896" s="421"/>
      <c r="AP896" s="418"/>
      <c r="AQ896" s="421"/>
      <c r="AR896" s="418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</row>
    <row r="897" spans="1:86">
      <c r="A897" s="469"/>
      <c r="B897" s="441"/>
      <c r="C897" s="499"/>
      <c r="D897" s="502"/>
      <c r="E897" s="502"/>
      <c r="F897" s="502"/>
      <c r="G897" s="502"/>
      <c r="H897" s="441"/>
      <c r="I897" s="441"/>
      <c r="J897" s="441"/>
      <c r="K897" s="502"/>
      <c r="L897" s="441"/>
      <c r="M897" s="502"/>
      <c r="N897" s="441"/>
      <c r="O897" s="441"/>
      <c r="P897" s="441"/>
      <c r="Q897" s="502"/>
      <c r="R897" s="441"/>
      <c r="S897" s="502"/>
      <c r="T897" s="441"/>
      <c r="U897" s="441"/>
      <c r="V897" s="374"/>
      <c r="W897" s="268">
        <v>4200</v>
      </c>
      <c r="X897" s="226" t="s">
        <v>8</v>
      </c>
      <c r="Y897" s="422"/>
      <c r="Z897" s="419"/>
      <c r="AA897" s="419"/>
      <c r="AB897" s="419"/>
      <c r="AC897" s="422"/>
      <c r="AD897" s="419"/>
      <c r="AE897" s="422"/>
      <c r="AF897" s="419"/>
      <c r="AG897" s="419"/>
      <c r="AH897" s="419"/>
      <c r="AI897" s="422"/>
      <c r="AJ897" s="419"/>
      <c r="AK897" s="422"/>
      <c r="AL897" s="419"/>
      <c r="AM897" s="419"/>
      <c r="AN897" s="419"/>
      <c r="AO897" s="422"/>
      <c r="AP897" s="419"/>
      <c r="AQ897" s="422"/>
      <c r="AR897" s="419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</row>
    <row r="898" spans="1:86">
      <c r="A898" s="469"/>
      <c r="B898" s="441"/>
      <c r="C898" s="499"/>
      <c r="D898" s="502"/>
      <c r="E898" s="502"/>
      <c r="F898" s="502"/>
      <c r="G898" s="502"/>
      <c r="H898" s="441"/>
      <c r="I898" s="441"/>
      <c r="J898" s="441"/>
      <c r="K898" s="502"/>
      <c r="L898" s="441"/>
      <c r="M898" s="502"/>
      <c r="N898" s="441"/>
      <c r="O898" s="441"/>
      <c r="P898" s="441"/>
      <c r="Q898" s="502"/>
      <c r="R898" s="441"/>
      <c r="S898" s="502"/>
      <c r="T898" s="441"/>
      <c r="U898" s="441"/>
      <c r="V898" s="372" t="s">
        <v>12</v>
      </c>
      <c r="W898" s="268">
        <v>130.69999999999999</v>
      </c>
      <c r="X898" s="112" t="s">
        <v>8</v>
      </c>
      <c r="Y898" s="422"/>
      <c r="Z898" s="419"/>
      <c r="AA898" s="419"/>
      <c r="AB898" s="419"/>
      <c r="AC898" s="422"/>
      <c r="AD898" s="419"/>
      <c r="AE898" s="422"/>
      <c r="AF898" s="419"/>
      <c r="AG898" s="419"/>
      <c r="AH898" s="419"/>
      <c r="AI898" s="422"/>
      <c r="AJ898" s="419"/>
      <c r="AK898" s="422"/>
      <c r="AL898" s="419"/>
      <c r="AM898" s="419"/>
      <c r="AN898" s="419"/>
      <c r="AO898" s="422"/>
      <c r="AP898" s="419"/>
      <c r="AQ898" s="422"/>
      <c r="AR898" s="419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</row>
    <row r="899" spans="1:86">
      <c r="A899" s="469"/>
      <c r="B899" s="441"/>
      <c r="C899" s="499"/>
      <c r="D899" s="502"/>
      <c r="E899" s="502"/>
      <c r="F899" s="502"/>
      <c r="G899" s="502"/>
      <c r="H899" s="441"/>
      <c r="I899" s="441"/>
      <c r="J899" s="441"/>
      <c r="K899" s="502"/>
      <c r="L899" s="441"/>
      <c r="M899" s="502"/>
      <c r="N899" s="441"/>
      <c r="O899" s="441"/>
      <c r="P899" s="441"/>
      <c r="Q899" s="502"/>
      <c r="R899" s="441"/>
      <c r="S899" s="502"/>
      <c r="T899" s="441"/>
      <c r="U899" s="441"/>
      <c r="V899" s="374"/>
      <c r="W899" s="268">
        <v>0.36199999999999999</v>
      </c>
      <c r="X899" s="226" t="s">
        <v>5</v>
      </c>
      <c r="Y899" s="422"/>
      <c r="Z899" s="419"/>
      <c r="AA899" s="419"/>
      <c r="AB899" s="419"/>
      <c r="AC899" s="422"/>
      <c r="AD899" s="419"/>
      <c r="AE899" s="422"/>
      <c r="AF899" s="419"/>
      <c r="AG899" s="419"/>
      <c r="AH899" s="419"/>
      <c r="AI899" s="422"/>
      <c r="AJ899" s="419"/>
      <c r="AK899" s="422"/>
      <c r="AL899" s="419"/>
      <c r="AM899" s="419"/>
      <c r="AN899" s="419"/>
      <c r="AO899" s="422"/>
      <c r="AP899" s="419"/>
      <c r="AQ899" s="422"/>
      <c r="AR899" s="419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</row>
    <row r="900" spans="1:86">
      <c r="A900" s="470"/>
      <c r="B900" s="442"/>
      <c r="C900" s="500"/>
      <c r="D900" s="503"/>
      <c r="E900" s="503"/>
      <c r="F900" s="503"/>
      <c r="G900" s="503"/>
      <c r="H900" s="442"/>
      <c r="I900" s="442"/>
      <c r="J900" s="442"/>
      <c r="K900" s="503"/>
      <c r="L900" s="442"/>
      <c r="M900" s="503"/>
      <c r="N900" s="442"/>
      <c r="O900" s="442"/>
      <c r="P900" s="442"/>
      <c r="Q900" s="503"/>
      <c r="R900" s="442"/>
      <c r="S900" s="503"/>
      <c r="T900" s="442"/>
      <c r="U900" s="442"/>
      <c r="V900" s="233" t="s">
        <v>105</v>
      </c>
      <c r="W900" s="243">
        <f>W897</f>
        <v>4200</v>
      </c>
      <c r="X900" s="112" t="s">
        <v>8</v>
      </c>
      <c r="Y900" s="423"/>
      <c r="Z900" s="420"/>
      <c r="AA900" s="420"/>
      <c r="AB900" s="420"/>
      <c r="AC900" s="423"/>
      <c r="AD900" s="420"/>
      <c r="AE900" s="423"/>
      <c r="AF900" s="420"/>
      <c r="AG900" s="420"/>
      <c r="AH900" s="420"/>
      <c r="AI900" s="423"/>
      <c r="AJ900" s="420"/>
      <c r="AK900" s="423"/>
      <c r="AL900" s="420"/>
      <c r="AM900" s="420"/>
      <c r="AN900" s="420"/>
      <c r="AO900" s="423"/>
      <c r="AP900" s="420"/>
      <c r="AQ900" s="423"/>
      <c r="AR900" s="420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</row>
    <row r="901" spans="1:86">
      <c r="A901" s="468">
        <v>210</v>
      </c>
      <c r="B901" s="440" t="s">
        <v>812</v>
      </c>
      <c r="C901" s="498" t="s">
        <v>813</v>
      </c>
      <c r="D901" s="501">
        <v>0.5</v>
      </c>
      <c r="E901" s="501">
        <v>2000</v>
      </c>
      <c r="F901" s="501">
        <v>0.5</v>
      </c>
      <c r="G901" s="501">
        <v>2000</v>
      </c>
      <c r="H901" s="440"/>
      <c r="I901" s="440"/>
      <c r="J901" s="440"/>
      <c r="K901" s="501"/>
      <c r="L901" s="440"/>
      <c r="M901" s="501"/>
      <c r="N901" s="440"/>
      <c r="O901" s="440"/>
      <c r="P901" s="440"/>
      <c r="Q901" s="501"/>
      <c r="R901" s="440"/>
      <c r="S901" s="501"/>
      <c r="T901" s="440" t="s">
        <v>2090</v>
      </c>
      <c r="U901" s="440" t="s">
        <v>1764</v>
      </c>
      <c r="V901" s="372" t="s">
        <v>11</v>
      </c>
      <c r="W901" s="267">
        <v>0.02</v>
      </c>
      <c r="X901" s="226" t="s">
        <v>5</v>
      </c>
      <c r="Y901" s="421">
        <v>269.22260000000023</v>
      </c>
      <c r="Z901" s="418"/>
      <c r="AA901" s="418"/>
      <c r="AB901" s="418"/>
      <c r="AC901" s="421"/>
      <c r="AD901" s="418"/>
      <c r="AE901" s="421"/>
      <c r="AF901" s="418"/>
      <c r="AG901" s="418"/>
      <c r="AH901" s="418"/>
      <c r="AI901" s="421"/>
      <c r="AJ901" s="418"/>
      <c r="AK901" s="421"/>
      <c r="AL901" s="418"/>
      <c r="AM901" s="418"/>
      <c r="AN901" s="418"/>
      <c r="AO901" s="421"/>
      <c r="AP901" s="418"/>
      <c r="AQ901" s="421"/>
      <c r="AR901" s="418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</row>
    <row r="902" spans="1:86">
      <c r="A902" s="469"/>
      <c r="B902" s="441"/>
      <c r="C902" s="499"/>
      <c r="D902" s="502"/>
      <c r="E902" s="502"/>
      <c r="F902" s="502"/>
      <c r="G902" s="502"/>
      <c r="H902" s="441"/>
      <c r="I902" s="441"/>
      <c r="J902" s="441"/>
      <c r="K902" s="502"/>
      <c r="L902" s="441"/>
      <c r="M902" s="502"/>
      <c r="N902" s="441"/>
      <c r="O902" s="441"/>
      <c r="P902" s="441"/>
      <c r="Q902" s="502"/>
      <c r="R902" s="441"/>
      <c r="S902" s="502"/>
      <c r="T902" s="441"/>
      <c r="U902" s="441"/>
      <c r="V902" s="374"/>
      <c r="W902" s="268">
        <v>80</v>
      </c>
      <c r="X902" s="226" t="s">
        <v>8</v>
      </c>
      <c r="Y902" s="422"/>
      <c r="Z902" s="419"/>
      <c r="AA902" s="419"/>
      <c r="AB902" s="419"/>
      <c r="AC902" s="422"/>
      <c r="AD902" s="419"/>
      <c r="AE902" s="422"/>
      <c r="AF902" s="419"/>
      <c r="AG902" s="419"/>
      <c r="AH902" s="419"/>
      <c r="AI902" s="422"/>
      <c r="AJ902" s="419"/>
      <c r="AK902" s="422"/>
      <c r="AL902" s="419"/>
      <c r="AM902" s="419"/>
      <c r="AN902" s="419"/>
      <c r="AO902" s="422"/>
      <c r="AP902" s="419"/>
      <c r="AQ902" s="422"/>
      <c r="AR902" s="419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</row>
    <row r="903" spans="1:86">
      <c r="A903" s="469"/>
      <c r="B903" s="441"/>
      <c r="C903" s="499"/>
      <c r="D903" s="502"/>
      <c r="E903" s="502"/>
      <c r="F903" s="502"/>
      <c r="G903" s="502"/>
      <c r="H903" s="441"/>
      <c r="I903" s="441"/>
      <c r="J903" s="441"/>
      <c r="K903" s="502"/>
      <c r="L903" s="441"/>
      <c r="M903" s="502"/>
      <c r="N903" s="441"/>
      <c r="O903" s="441"/>
      <c r="P903" s="441"/>
      <c r="Q903" s="502"/>
      <c r="R903" s="441"/>
      <c r="S903" s="502"/>
      <c r="T903" s="441"/>
      <c r="U903" s="441"/>
      <c r="V903" s="372" t="s">
        <v>12</v>
      </c>
      <c r="W903" s="268">
        <v>24.4</v>
      </c>
      <c r="X903" s="112" t="s">
        <v>8</v>
      </c>
      <c r="Y903" s="422"/>
      <c r="Z903" s="419"/>
      <c r="AA903" s="419"/>
      <c r="AB903" s="419"/>
      <c r="AC903" s="422"/>
      <c r="AD903" s="419"/>
      <c r="AE903" s="422"/>
      <c r="AF903" s="419"/>
      <c r="AG903" s="419"/>
      <c r="AH903" s="419"/>
      <c r="AI903" s="422"/>
      <c r="AJ903" s="419"/>
      <c r="AK903" s="422"/>
      <c r="AL903" s="419"/>
      <c r="AM903" s="419"/>
      <c r="AN903" s="419"/>
      <c r="AO903" s="422"/>
      <c r="AP903" s="419"/>
      <c r="AQ903" s="422"/>
      <c r="AR903" s="419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</row>
    <row r="904" spans="1:86">
      <c r="A904" s="469"/>
      <c r="B904" s="441"/>
      <c r="C904" s="499"/>
      <c r="D904" s="502"/>
      <c r="E904" s="502"/>
      <c r="F904" s="502"/>
      <c r="G904" s="502"/>
      <c r="H904" s="441"/>
      <c r="I904" s="441"/>
      <c r="J904" s="441"/>
      <c r="K904" s="502"/>
      <c r="L904" s="441"/>
      <c r="M904" s="502"/>
      <c r="N904" s="441"/>
      <c r="O904" s="441"/>
      <c r="P904" s="441"/>
      <c r="Q904" s="502"/>
      <c r="R904" s="441"/>
      <c r="S904" s="502"/>
      <c r="T904" s="441"/>
      <c r="U904" s="441"/>
      <c r="V904" s="374"/>
      <c r="W904" s="268">
        <v>0.02</v>
      </c>
      <c r="X904" s="226" t="s">
        <v>5</v>
      </c>
      <c r="Y904" s="422"/>
      <c r="Z904" s="419"/>
      <c r="AA904" s="419"/>
      <c r="AB904" s="419"/>
      <c r="AC904" s="422"/>
      <c r="AD904" s="419"/>
      <c r="AE904" s="422"/>
      <c r="AF904" s="419"/>
      <c r="AG904" s="419"/>
      <c r="AH904" s="419"/>
      <c r="AI904" s="422"/>
      <c r="AJ904" s="419"/>
      <c r="AK904" s="422"/>
      <c r="AL904" s="419"/>
      <c r="AM904" s="419"/>
      <c r="AN904" s="419"/>
      <c r="AO904" s="422"/>
      <c r="AP904" s="419"/>
      <c r="AQ904" s="422"/>
      <c r="AR904" s="419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</row>
    <row r="905" spans="1:86">
      <c r="A905" s="470"/>
      <c r="B905" s="442"/>
      <c r="C905" s="500"/>
      <c r="D905" s="503"/>
      <c r="E905" s="503"/>
      <c r="F905" s="503"/>
      <c r="G905" s="503"/>
      <c r="H905" s="442"/>
      <c r="I905" s="442"/>
      <c r="J905" s="442"/>
      <c r="K905" s="503"/>
      <c r="L905" s="442"/>
      <c r="M905" s="503"/>
      <c r="N905" s="442"/>
      <c r="O905" s="442"/>
      <c r="P905" s="442"/>
      <c r="Q905" s="503"/>
      <c r="R905" s="442"/>
      <c r="S905" s="503"/>
      <c r="T905" s="442"/>
      <c r="U905" s="442"/>
      <c r="V905" s="233" t="s">
        <v>105</v>
      </c>
      <c r="W905" s="243">
        <f>W902</f>
        <v>80</v>
      </c>
      <c r="X905" s="112" t="s">
        <v>8</v>
      </c>
      <c r="Y905" s="423"/>
      <c r="Z905" s="420"/>
      <c r="AA905" s="420"/>
      <c r="AB905" s="420"/>
      <c r="AC905" s="423"/>
      <c r="AD905" s="420"/>
      <c r="AE905" s="423"/>
      <c r="AF905" s="420"/>
      <c r="AG905" s="420"/>
      <c r="AH905" s="420"/>
      <c r="AI905" s="423"/>
      <c r="AJ905" s="420"/>
      <c r="AK905" s="423"/>
      <c r="AL905" s="420"/>
      <c r="AM905" s="420"/>
      <c r="AN905" s="420"/>
      <c r="AO905" s="423"/>
      <c r="AP905" s="420"/>
      <c r="AQ905" s="423"/>
      <c r="AR905" s="420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</row>
    <row r="906" spans="1:86">
      <c r="A906" s="468">
        <v>211</v>
      </c>
      <c r="B906" s="440" t="s">
        <v>814</v>
      </c>
      <c r="C906" s="498" t="s">
        <v>815</v>
      </c>
      <c r="D906" s="501">
        <v>0.6</v>
      </c>
      <c r="E906" s="501">
        <v>3304</v>
      </c>
      <c r="F906" s="501">
        <v>0.6</v>
      </c>
      <c r="G906" s="501">
        <v>3304</v>
      </c>
      <c r="H906" s="440"/>
      <c r="I906" s="440"/>
      <c r="J906" s="440"/>
      <c r="K906" s="501"/>
      <c r="L906" s="440"/>
      <c r="M906" s="501"/>
      <c r="N906" s="440"/>
      <c r="O906" s="440"/>
      <c r="P906" s="440"/>
      <c r="Q906" s="501"/>
      <c r="R906" s="440"/>
      <c r="S906" s="501"/>
      <c r="T906" s="440" t="s">
        <v>2091</v>
      </c>
      <c r="U906" s="440" t="s">
        <v>1797</v>
      </c>
      <c r="V906" s="372" t="s">
        <v>11</v>
      </c>
      <c r="W906" s="267">
        <v>0.04</v>
      </c>
      <c r="X906" s="226" t="s">
        <v>5</v>
      </c>
      <c r="Y906" s="421">
        <v>538.44520000000045</v>
      </c>
      <c r="Z906" s="418"/>
      <c r="AA906" s="418"/>
      <c r="AB906" s="418"/>
      <c r="AC906" s="421"/>
      <c r="AD906" s="418"/>
      <c r="AE906" s="421"/>
      <c r="AF906" s="418"/>
      <c r="AG906" s="418"/>
      <c r="AH906" s="418"/>
      <c r="AI906" s="421"/>
      <c r="AJ906" s="418"/>
      <c r="AK906" s="421"/>
      <c r="AL906" s="418"/>
      <c r="AM906" s="418"/>
      <c r="AN906" s="418"/>
      <c r="AO906" s="421"/>
      <c r="AP906" s="418"/>
      <c r="AQ906" s="421"/>
      <c r="AR906" s="418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</row>
    <row r="907" spans="1:86">
      <c r="A907" s="469"/>
      <c r="B907" s="441"/>
      <c r="C907" s="499"/>
      <c r="D907" s="502"/>
      <c r="E907" s="502"/>
      <c r="F907" s="502"/>
      <c r="G907" s="502"/>
      <c r="H907" s="441"/>
      <c r="I907" s="441"/>
      <c r="J907" s="441"/>
      <c r="K907" s="502"/>
      <c r="L907" s="441"/>
      <c r="M907" s="502"/>
      <c r="N907" s="441"/>
      <c r="O907" s="441"/>
      <c r="P907" s="441"/>
      <c r="Q907" s="502"/>
      <c r="R907" s="441"/>
      <c r="S907" s="502"/>
      <c r="T907" s="441"/>
      <c r="U907" s="441"/>
      <c r="V907" s="374"/>
      <c r="W907" s="268">
        <v>236</v>
      </c>
      <c r="X907" s="226" t="s">
        <v>8</v>
      </c>
      <c r="Y907" s="422"/>
      <c r="Z907" s="419"/>
      <c r="AA907" s="419"/>
      <c r="AB907" s="419"/>
      <c r="AC907" s="422"/>
      <c r="AD907" s="419"/>
      <c r="AE907" s="422"/>
      <c r="AF907" s="419"/>
      <c r="AG907" s="419"/>
      <c r="AH907" s="419"/>
      <c r="AI907" s="422"/>
      <c r="AJ907" s="419"/>
      <c r="AK907" s="422"/>
      <c r="AL907" s="419"/>
      <c r="AM907" s="419"/>
      <c r="AN907" s="419"/>
      <c r="AO907" s="422"/>
      <c r="AP907" s="419"/>
      <c r="AQ907" s="422"/>
      <c r="AR907" s="419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</row>
    <row r="908" spans="1:86">
      <c r="A908" s="469"/>
      <c r="B908" s="441"/>
      <c r="C908" s="499"/>
      <c r="D908" s="502"/>
      <c r="E908" s="502"/>
      <c r="F908" s="502"/>
      <c r="G908" s="502"/>
      <c r="H908" s="441"/>
      <c r="I908" s="441"/>
      <c r="J908" s="441"/>
      <c r="K908" s="502"/>
      <c r="L908" s="441"/>
      <c r="M908" s="502"/>
      <c r="N908" s="441"/>
      <c r="O908" s="441"/>
      <c r="P908" s="441"/>
      <c r="Q908" s="502"/>
      <c r="R908" s="441"/>
      <c r="S908" s="502"/>
      <c r="T908" s="441"/>
      <c r="U908" s="441"/>
      <c r="V908" s="372" t="s">
        <v>12</v>
      </c>
      <c r="W908" s="268">
        <v>32</v>
      </c>
      <c r="X908" s="112" t="s">
        <v>8</v>
      </c>
      <c r="Y908" s="422"/>
      <c r="Z908" s="419"/>
      <c r="AA908" s="419"/>
      <c r="AB908" s="419"/>
      <c r="AC908" s="422"/>
      <c r="AD908" s="419"/>
      <c r="AE908" s="422"/>
      <c r="AF908" s="419"/>
      <c r="AG908" s="419"/>
      <c r="AH908" s="419"/>
      <c r="AI908" s="422"/>
      <c r="AJ908" s="419"/>
      <c r="AK908" s="422"/>
      <c r="AL908" s="419"/>
      <c r="AM908" s="419"/>
      <c r="AN908" s="419"/>
      <c r="AO908" s="422"/>
      <c r="AP908" s="419"/>
      <c r="AQ908" s="422"/>
      <c r="AR908" s="419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</row>
    <row r="909" spans="1:86">
      <c r="A909" s="469"/>
      <c r="B909" s="441"/>
      <c r="C909" s="499"/>
      <c r="D909" s="502"/>
      <c r="E909" s="502"/>
      <c r="F909" s="502"/>
      <c r="G909" s="502"/>
      <c r="H909" s="441"/>
      <c r="I909" s="441"/>
      <c r="J909" s="441"/>
      <c r="K909" s="502"/>
      <c r="L909" s="441"/>
      <c r="M909" s="502"/>
      <c r="N909" s="441"/>
      <c r="O909" s="441"/>
      <c r="P909" s="441"/>
      <c r="Q909" s="502"/>
      <c r="R909" s="441"/>
      <c r="S909" s="502"/>
      <c r="T909" s="441"/>
      <c r="U909" s="441"/>
      <c r="V909" s="374"/>
      <c r="W909" s="268">
        <v>4.2999999999999997E-2</v>
      </c>
      <c r="X909" s="226" t="s">
        <v>5</v>
      </c>
      <c r="Y909" s="422"/>
      <c r="Z909" s="419"/>
      <c r="AA909" s="419"/>
      <c r="AB909" s="419"/>
      <c r="AC909" s="422"/>
      <c r="AD909" s="419"/>
      <c r="AE909" s="422"/>
      <c r="AF909" s="419"/>
      <c r="AG909" s="419"/>
      <c r="AH909" s="419"/>
      <c r="AI909" s="422"/>
      <c r="AJ909" s="419"/>
      <c r="AK909" s="422"/>
      <c r="AL909" s="419"/>
      <c r="AM909" s="419"/>
      <c r="AN909" s="419"/>
      <c r="AO909" s="422"/>
      <c r="AP909" s="419"/>
      <c r="AQ909" s="422"/>
      <c r="AR909" s="419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</row>
    <row r="910" spans="1:86">
      <c r="A910" s="470"/>
      <c r="B910" s="442"/>
      <c r="C910" s="500"/>
      <c r="D910" s="503"/>
      <c r="E910" s="503"/>
      <c r="F910" s="503"/>
      <c r="G910" s="503"/>
      <c r="H910" s="442"/>
      <c r="I910" s="442"/>
      <c r="J910" s="442"/>
      <c r="K910" s="503"/>
      <c r="L910" s="442"/>
      <c r="M910" s="503"/>
      <c r="N910" s="442"/>
      <c r="O910" s="442"/>
      <c r="P910" s="442"/>
      <c r="Q910" s="503"/>
      <c r="R910" s="442"/>
      <c r="S910" s="503"/>
      <c r="T910" s="442"/>
      <c r="U910" s="442"/>
      <c r="V910" s="233" t="s">
        <v>105</v>
      </c>
      <c r="W910" s="243">
        <f>W907</f>
        <v>236</v>
      </c>
      <c r="X910" s="112" t="s">
        <v>8</v>
      </c>
      <c r="Y910" s="423"/>
      <c r="Z910" s="420"/>
      <c r="AA910" s="420"/>
      <c r="AB910" s="420"/>
      <c r="AC910" s="423"/>
      <c r="AD910" s="420"/>
      <c r="AE910" s="423"/>
      <c r="AF910" s="420"/>
      <c r="AG910" s="420"/>
      <c r="AH910" s="420"/>
      <c r="AI910" s="423"/>
      <c r="AJ910" s="420"/>
      <c r="AK910" s="423"/>
      <c r="AL910" s="420"/>
      <c r="AM910" s="420"/>
      <c r="AN910" s="420"/>
      <c r="AO910" s="423"/>
      <c r="AP910" s="420"/>
      <c r="AQ910" s="423"/>
      <c r="AR910" s="420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</row>
    <row r="911" spans="1:86">
      <c r="A911" s="484">
        <v>212</v>
      </c>
      <c r="B911" s="635" t="s">
        <v>824</v>
      </c>
      <c r="C911" s="498" t="s">
        <v>825</v>
      </c>
      <c r="D911" s="555">
        <v>0.7</v>
      </c>
      <c r="E911" s="555">
        <v>2680</v>
      </c>
      <c r="F911" s="555">
        <v>0.7</v>
      </c>
      <c r="G911" s="555">
        <v>2680</v>
      </c>
      <c r="H911" s="635"/>
      <c r="I911" s="635"/>
      <c r="J911" s="635"/>
      <c r="K911" s="555"/>
      <c r="L911" s="635"/>
      <c r="M911" s="555"/>
      <c r="N911" s="635"/>
      <c r="O911" s="635"/>
      <c r="P911" s="635"/>
      <c r="Q911" s="555"/>
      <c r="R911" s="635"/>
      <c r="S911" s="555"/>
      <c r="T911" s="635" t="s">
        <v>2092</v>
      </c>
      <c r="U911" s="635" t="s">
        <v>2093</v>
      </c>
      <c r="V911" s="372" t="s">
        <v>11</v>
      </c>
      <c r="W911" s="243">
        <v>0.03</v>
      </c>
      <c r="X911" s="112" t="s">
        <v>5</v>
      </c>
      <c r="Y911" s="421">
        <v>403.83390000000031</v>
      </c>
      <c r="Z911" s="418"/>
      <c r="AA911" s="418"/>
      <c r="AB911" s="418"/>
      <c r="AC911" s="421"/>
      <c r="AD911" s="418"/>
      <c r="AE911" s="421"/>
      <c r="AF911" s="418"/>
      <c r="AG911" s="418"/>
      <c r="AH911" s="418"/>
      <c r="AI911" s="421"/>
      <c r="AJ911" s="418"/>
      <c r="AK911" s="421"/>
      <c r="AL911" s="418"/>
      <c r="AM911" s="418"/>
      <c r="AN911" s="418"/>
      <c r="AO911" s="421"/>
      <c r="AP911" s="418"/>
      <c r="AQ911" s="421"/>
      <c r="AR911" s="418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</row>
    <row r="912" spans="1:86">
      <c r="A912" s="504"/>
      <c r="B912" s="654"/>
      <c r="C912" s="499"/>
      <c r="D912" s="556"/>
      <c r="E912" s="556"/>
      <c r="F912" s="556"/>
      <c r="G912" s="556"/>
      <c r="H912" s="654"/>
      <c r="I912" s="654"/>
      <c r="J912" s="654"/>
      <c r="K912" s="556"/>
      <c r="L912" s="654"/>
      <c r="M912" s="556"/>
      <c r="N912" s="654"/>
      <c r="O912" s="654"/>
      <c r="P912" s="654"/>
      <c r="Q912" s="556"/>
      <c r="R912" s="654"/>
      <c r="S912" s="556"/>
      <c r="T912" s="654"/>
      <c r="U912" s="654"/>
      <c r="V912" s="374"/>
      <c r="W912" s="243">
        <v>120</v>
      </c>
      <c r="X912" s="112" t="s">
        <v>8</v>
      </c>
      <c r="Y912" s="422"/>
      <c r="Z912" s="419"/>
      <c r="AA912" s="419"/>
      <c r="AB912" s="419"/>
      <c r="AC912" s="422"/>
      <c r="AD912" s="419"/>
      <c r="AE912" s="422"/>
      <c r="AF912" s="419"/>
      <c r="AG912" s="419"/>
      <c r="AH912" s="419"/>
      <c r="AI912" s="422"/>
      <c r="AJ912" s="419"/>
      <c r="AK912" s="422"/>
      <c r="AL912" s="419"/>
      <c r="AM912" s="419"/>
      <c r="AN912" s="419"/>
      <c r="AO912" s="422"/>
      <c r="AP912" s="419"/>
      <c r="AQ912" s="422"/>
      <c r="AR912" s="419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</row>
    <row r="913" spans="1:86">
      <c r="A913" s="485"/>
      <c r="B913" s="636"/>
      <c r="C913" s="500"/>
      <c r="D913" s="557"/>
      <c r="E913" s="557"/>
      <c r="F913" s="557"/>
      <c r="G913" s="557"/>
      <c r="H913" s="636"/>
      <c r="I913" s="636"/>
      <c r="J913" s="636"/>
      <c r="K913" s="557"/>
      <c r="L913" s="636"/>
      <c r="M913" s="557"/>
      <c r="N913" s="636"/>
      <c r="O913" s="636"/>
      <c r="P913" s="636"/>
      <c r="Q913" s="557"/>
      <c r="R913" s="636"/>
      <c r="S913" s="557"/>
      <c r="T913" s="636"/>
      <c r="U913" s="636"/>
      <c r="V913" s="233" t="s">
        <v>105</v>
      </c>
      <c r="W913" s="243">
        <f>W912</f>
        <v>120</v>
      </c>
      <c r="X913" s="112" t="s">
        <v>8</v>
      </c>
      <c r="Y913" s="423"/>
      <c r="Z913" s="420"/>
      <c r="AA913" s="420"/>
      <c r="AB913" s="420"/>
      <c r="AC913" s="423"/>
      <c r="AD913" s="420"/>
      <c r="AE913" s="423"/>
      <c r="AF913" s="420"/>
      <c r="AG913" s="420"/>
      <c r="AH913" s="420"/>
      <c r="AI913" s="423"/>
      <c r="AJ913" s="420"/>
      <c r="AK913" s="423"/>
      <c r="AL913" s="420"/>
      <c r="AM913" s="420"/>
      <c r="AN913" s="420"/>
      <c r="AO913" s="423"/>
      <c r="AP913" s="420"/>
      <c r="AQ913" s="423"/>
      <c r="AR913" s="420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</row>
    <row r="914" spans="1:86">
      <c r="A914" s="468">
        <v>213</v>
      </c>
      <c r="B914" s="440">
        <v>345989</v>
      </c>
      <c r="C914" s="498" t="s">
        <v>829</v>
      </c>
      <c r="D914" s="501">
        <v>0.4</v>
      </c>
      <c r="E914" s="501">
        <v>2400</v>
      </c>
      <c r="F914" s="501">
        <v>0.4</v>
      </c>
      <c r="G914" s="501">
        <v>2400</v>
      </c>
      <c r="H914" s="440"/>
      <c r="I914" s="440"/>
      <c r="J914" s="440"/>
      <c r="K914" s="501"/>
      <c r="L914" s="440"/>
      <c r="M914" s="501"/>
      <c r="N914" s="440"/>
      <c r="O914" s="440"/>
      <c r="P914" s="440"/>
      <c r="Q914" s="501"/>
      <c r="R914" s="440"/>
      <c r="S914" s="501"/>
      <c r="T914" s="440" t="s">
        <v>2094</v>
      </c>
      <c r="U914" s="440" t="s">
        <v>1696</v>
      </c>
      <c r="V914" s="372" t="s">
        <v>11</v>
      </c>
      <c r="W914" s="267">
        <v>0.05</v>
      </c>
      <c r="X914" s="226" t="s">
        <v>5</v>
      </c>
      <c r="Y914" s="421">
        <v>673.0565000000006</v>
      </c>
      <c r="Z914" s="418"/>
      <c r="AA914" s="418"/>
      <c r="AB914" s="418"/>
      <c r="AC914" s="421"/>
      <c r="AD914" s="418"/>
      <c r="AE914" s="421"/>
      <c r="AF914" s="418"/>
      <c r="AG914" s="418"/>
      <c r="AH914" s="418"/>
      <c r="AI914" s="421"/>
      <c r="AJ914" s="418"/>
      <c r="AK914" s="421"/>
      <c r="AL914" s="418"/>
      <c r="AM914" s="418"/>
      <c r="AN914" s="418"/>
      <c r="AO914" s="421"/>
      <c r="AP914" s="418"/>
      <c r="AQ914" s="421"/>
      <c r="AR914" s="418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</row>
    <row r="915" spans="1:86">
      <c r="A915" s="469"/>
      <c r="B915" s="441"/>
      <c r="C915" s="499"/>
      <c r="D915" s="502"/>
      <c r="E915" s="502"/>
      <c r="F915" s="502"/>
      <c r="G915" s="502"/>
      <c r="H915" s="441"/>
      <c r="I915" s="441"/>
      <c r="J915" s="441"/>
      <c r="K915" s="502"/>
      <c r="L915" s="441"/>
      <c r="M915" s="502"/>
      <c r="N915" s="441"/>
      <c r="O915" s="441"/>
      <c r="P915" s="441"/>
      <c r="Q915" s="502"/>
      <c r="R915" s="441"/>
      <c r="S915" s="502"/>
      <c r="T915" s="441"/>
      <c r="U915" s="441"/>
      <c r="V915" s="374"/>
      <c r="W915" s="268">
        <v>300</v>
      </c>
      <c r="X915" s="226" t="s">
        <v>8</v>
      </c>
      <c r="Y915" s="422"/>
      <c r="Z915" s="419"/>
      <c r="AA915" s="419"/>
      <c r="AB915" s="419"/>
      <c r="AC915" s="422"/>
      <c r="AD915" s="419"/>
      <c r="AE915" s="422"/>
      <c r="AF915" s="419"/>
      <c r="AG915" s="419"/>
      <c r="AH915" s="419"/>
      <c r="AI915" s="422"/>
      <c r="AJ915" s="419"/>
      <c r="AK915" s="422"/>
      <c r="AL915" s="419"/>
      <c r="AM915" s="419"/>
      <c r="AN915" s="419"/>
      <c r="AO915" s="422"/>
      <c r="AP915" s="419"/>
      <c r="AQ915" s="422"/>
      <c r="AR915" s="419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</row>
    <row r="916" spans="1:86">
      <c r="A916" s="469"/>
      <c r="B916" s="441"/>
      <c r="C916" s="499"/>
      <c r="D916" s="502"/>
      <c r="E916" s="502"/>
      <c r="F916" s="502"/>
      <c r="G916" s="502"/>
      <c r="H916" s="441"/>
      <c r="I916" s="441"/>
      <c r="J916" s="441"/>
      <c r="K916" s="502"/>
      <c r="L916" s="441"/>
      <c r="M916" s="502"/>
      <c r="N916" s="441"/>
      <c r="O916" s="441"/>
      <c r="P916" s="441"/>
      <c r="Q916" s="502"/>
      <c r="R916" s="441"/>
      <c r="S916" s="502"/>
      <c r="T916" s="441"/>
      <c r="U916" s="441"/>
      <c r="V916" s="372" t="s">
        <v>12</v>
      </c>
      <c r="W916" s="268">
        <v>32.9</v>
      </c>
      <c r="X916" s="112" t="s">
        <v>8</v>
      </c>
      <c r="Y916" s="422"/>
      <c r="Z916" s="419"/>
      <c r="AA916" s="419"/>
      <c r="AB916" s="419"/>
      <c r="AC916" s="422"/>
      <c r="AD916" s="419"/>
      <c r="AE916" s="422"/>
      <c r="AF916" s="419"/>
      <c r="AG916" s="419"/>
      <c r="AH916" s="419"/>
      <c r="AI916" s="422"/>
      <c r="AJ916" s="419"/>
      <c r="AK916" s="422"/>
      <c r="AL916" s="419"/>
      <c r="AM916" s="419"/>
      <c r="AN916" s="419"/>
      <c r="AO916" s="422"/>
      <c r="AP916" s="419"/>
      <c r="AQ916" s="422"/>
      <c r="AR916" s="419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</row>
    <row r="917" spans="1:86">
      <c r="A917" s="469"/>
      <c r="B917" s="441"/>
      <c r="C917" s="499"/>
      <c r="D917" s="502"/>
      <c r="E917" s="502"/>
      <c r="F917" s="502"/>
      <c r="G917" s="502"/>
      <c r="H917" s="441"/>
      <c r="I917" s="441"/>
      <c r="J917" s="441"/>
      <c r="K917" s="502"/>
      <c r="L917" s="441"/>
      <c r="M917" s="502"/>
      <c r="N917" s="441"/>
      <c r="O917" s="441"/>
      <c r="P917" s="441"/>
      <c r="Q917" s="502"/>
      <c r="R917" s="441"/>
      <c r="S917" s="502"/>
      <c r="T917" s="441"/>
      <c r="U917" s="441"/>
      <c r="V917" s="374"/>
      <c r="W917" s="268">
        <v>0.05</v>
      </c>
      <c r="X917" s="226" t="s">
        <v>5</v>
      </c>
      <c r="Y917" s="422"/>
      <c r="Z917" s="419"/>
      <c r="AA917" s="419"/>
      <c r="AB917" s="419"/>
      <c r="AC917" s="422"/>
      <c r="AD917" s="419"/>
      <c r="AE917" s="422"/>
      <c r="AF917" s="419"/>
      <c r="AG917" s="419"/>
      <c r="AH917" s="419"/>
      <c r="AI917" s="422"/>
      <c r="AJ917" s="419"/>
      <c r="AK917" s="422"/>
      <c r="AL917" s="419"/>
      <c r="AM917" s="419"/>
      <c r="AN917" s="419"/>
      <c r="AO917" s="422"/>
      <c r="AP917" s="419"/>
      <c r="AQ917" s="422"/>
      <c r="AR917" s="419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</row>
    <row r="918" spans="1:86">
      <c r="A918" s="470"/>
      <c r="B918" s="442"/>
      <c r="C918" s="500"/>
      <c r="D918" s="503"/>
      <c r="E918" s="503"/>
      <c r="F918" s="503"/>
      <c r="G918" s="503"/>
      <c r="H918" s="442"/>
      <c r="I918" s="442"/>
      <c r="J918" s="442"/>
      <c r="K918" s="503"/>
      <c r="L918" s="442"/>
      <c r="M918" s="503"/>
      <c r="N918" s="442"/>
      <c r="O918" s="442"/>
      <c r="P918" s="442"/>
      <c r="Q918" s="503"/>
      <c r="R918" s="442"/>
      <c r="S918" s="503"/>
      <c r="T918" s="442"/>
      <c r="U918" s="442"/>
      <c r="V918" s="233" t="s">
        <v>105</v>
      </c>
      <c r="W918" s="243">
        <f>W915</f>
        <v>300</v>
      </c>
      <c r="X918" s="112" t="s">
        <v>8</v>
      </c>
      <c r="Y918" s="423"/>
      <c r="Z918" s="420"/>
      <c r="AA918" s="420"/>
      <c r="AB918" s="420"/>
      <c r="AC918" s="423"/>
      <c r="AD918" s="420"/>
      <c r="AE918" s="423"/>
      <c r="AF918" s="420"/>
      <c r="AG918" s="420"/>
      <c r="AH918" s="420"/>
      <c r="AI918" s="423"/>
      <c r="AJ918" s="420"/>
      <c r="AK918" s="423"/>
      <c r="AL918" s="420"/>
      <c r="AM918" s="420"/>
      <c r="AN918" s="420"/>
      <c r="AO918" s="423"/>
      <c r="AP918" s="420"/>
      <c r="AQ918" s="423"/>
      <c r="AR918" s="420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</row>
    <row r="919" spans="1:86">
      <c r="A919" s="468">
        <v>214</v>
      </c>
      <c r="B919" s="440" t="s">
        <v>830</v>
      </c>
      <c r="C919" s="498" t="s">
        <v>831</v>
      </c>
      <c r="D919" s="501">
        <v>0.8</v>
      </c>
      <c r="E919" s="501">
        <v>4480</v>
      </c>
      <c r="F919" s="501">
        <v>0.8</v>
      </c>
      <c r="G919" s="501">
        <v>4480</v>
      </c>
      <c r="H919" s="440"/>
      <c r="I919" s="440"/>
      <c r="J919" s="440"/>
      <c r="K919" s="501"/>
      <c r="L919" s="440"/>
      <c r="M919" s="501"/>
      <c r="N919" s="440"/>
      <c r="O919" s="440"/>
      <c r="P919" s="440"/>
      <c r="Q919" s="501"/>
      <c r="R919" s="440"/>
      <c r="S919" s="501"/>
      <c r="T919" s="440" t="s">
        <v>2095</v>
      </c>
      <c r="U919" s="440" t="s">
        <v>1764</v>
      </c>
      <c r="V919" s="372" t="s">
        <v>11</v>
      </c>
      <c r="W919" s="267">
        <v>0.02</v>
      </c>
      <c r="X919" s="226" t="s">
        <v>5</v>
      </c>
      <c r="Y919" s="421">
        <v>269.22260000000023</v>
      </c>
      <c r="Z919" s="418"/>
      <c r="AA919" s="418"/>
      <c r="AB919" s="418"/>
      <c r="AC919" s="421"/>
      <c r="AD919" s="418"/>
      <c r="AE919" s="421"/>
      <c r="AF919" s="418"/>
      <c r="AG919" s="418"/>
      <c r="AH919" s="418"/>
      <c r="AI919" s="421"/>
      <c r="AJ919" s="418"/>
      <c r="AK919" s="421"/>
      <c r="AL919" s="418"/>
      <c r="AM919" s="418"/>
      <c r="AN919" s="418"/>
      <c r="AO919" s="421"/>
      <c r="AP919" s="418"/>
      <c r="AQ919" s="421"/>
      <c r="AR919" s="418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</row>
    <row r="920" spans="1:86">
      <c r="A920" s="469"/>
      <c r="B920" s="441"/>
      <c r="C920" s="499"/>
      <c r="D920" s="502"/>
      <c r="E920" s="502"/>
      <c r="F920" s="502"/>
      <c r="G920" s="502"/>
      <c r="H920" s="441"/>
      <c r="I920" s="441"/>
      <c r="J920" s="441"/>
      <c r="K920" s="502"/>
      <c r="L920" s="441"/>
      <c r="M920" s="502"/>
      <c r="N920" s="441"/>
      <c r="O920" s="441"/>
      <c r="P920" s="441"/>
      <c r="Q920" s="502"/>
      <c r="R920" s="441"/>
      <c r="S920" s="502"/>
      <c r="T920" s="441"/>
      <c r="U920" s="441"/>
      <c r="V920" s="374"/>
      <c r="W920" s="268">
        <v>112</v>
      </c>
      <c r="X920" s="226" t="s">
        <v>8</v>
      </c>
      <c r="Y920" s="422"/>
      <c r="Z920" s="419"/>
      <c r="AA920" s="419"/>
      <c r="AB920" s="419"/>
      <c r="AC920" s="422"/>
      <c r="AD920" s="419"/>
      <c r="AE920" s="422"/>
      <c r="AF920" s="419"/>
      <c r="AG920" s="419"/>
      <c r="AH920" s="419"/>
      <c r="AI920" s="422"/>
      <c r="AJ920" s="419"/>
      <c r="AK920" s="422"/>
      <c r="AL920" s="419"/>
      <c r="AM920" s="419"/>
      <c r="AN920" s="419"/>
      <c r="AO920" s="422"/>
      <c r="AP920" s="419"/>
      <c r="AQ920" s="422"/>
      <c r="AR920" s="419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</row>
    <row r="921" spans="1:86">
      <c r="A921" s="469"/>
      <c r="B921" s="441"/>
      <c r="C921" s="499"/>
      <c r="D921" s="502"/>
      <c r="E921" s="502"/>
      <c r="F921" s="502"/>
      <c r="G921" s="502"/>
      <c r="H921" s="441"/>
      <c r="I921" s="441"/>
      <c r="J921" s="441"/>
      <c r="K921" s="502"/>
      <c r="L921" s="441"/>
      <c r="M921" s="502"/>
      <c r="N921" s="441"/>
      <c r="O921" s="441"/>
      <c r="P921" s="441"/>
      <c r="Q921" s="502"/>
      <c r="R921" s="441"/>
      <c r="S921" s="502"/>
      <c r="T921" s="441"/>
      <c r="U921" s="441"/>
      <c r="V921" s="372" t="s">
        <v>12</v>
      </c>
      <c r="W921" s="268">
        <v>21.2</v>
      </c>
      <c r="X921" s="112" t="s">
        <v>8</v>
      </c>
      <c r="Y921" s="422"/>
      <c r="Z921" s="419"/>
      <c r="AA921" s="419"/>
      <c r="AB921" s="419"/>
      <c r="AC921" s="422"/>
      <c r="AD921" s="419"/>
      <c r="AE921" s="422"/>
      <c r="AF921" s="419"/>
      <c r="AG921" s="419"/>
      <c r="AH921" s="419"/>
      <c r="AI921" s="422"/>
      <c r="AJ921" s="419"/>
      <c r="AK921" s="422"/>
      <c r="AL921" s="419"/>
      <c r="AM921" s="419"/>
      <c r="AN921" s="419"/>
      <c r="AO921" s="422"/>
      <c r="AP921" s="419"/>
      <c r="AQ921" s="422"/>
      <c r="AR921" s="419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</row>
    <row r="922" spans="1:86">
      <c r="A922" s="469"/>
      <c r="B922" s="441"/>
      <c r="C922" s="499"/>
      <c r="D922" s="502"/>
      <c r="E922" s="502"/>
      <c r="F922" s="502"/>
      <c r="G922" s="502"/>
      <c r="H922" s="441"/>
      <c r="I922" s="441"/>
      <c r="J922" s="441"/>
      <c r="K922" s="502"/>
      <c r="L922" s="441"/>
      <c r="M922" s="502"/>
      <c r="N922" s="441"/>
      <c r="O922" s="441"/>
      <c r="P922" s="441"/>
      <c r="Q922" s="502"/>
      <c r="R922" s="441"/>
      <c r="S922" s="502"/>
      <c r="T922" s="441"/>
      <c r="U922" s="441"/>
      <c r="V922" s="374"/>
      <c r="W922" s="267">
        <v>0.02</v>
      </c>
      <c r="X922" s="226" t="s">
        <v>5</v>
      </c>
      <c r="Y922" s="422"/>
      <c r="Z922" s="419"/>
      <c r="AA922" s="419"/>
      <c r="AB922" s="419"/>
      <c r="AC922" s="422"/>
      <c r="AD922" s="419"/>
      <c r="AE922" s="422"/>
      <c r="AF922" s="419"/>
      <c r="AG922" s="419"/>
      <c r="AH922" s="419"/>
      <c r="AI922" s="422"/>
      <c r="AJ922" s="419"/>
      <c r="AK922" s="422"/>
      <c r="AL922" s="419"/>
      <c r="AM922" s="419"/>
      <c r="AN922" s="419"/>
      <c r="AO922" s="422"/>
      <c r="AP922" s="419"/>
      <c r="AQ922" s="422"/>
      <c r="AR922" s="419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</row>
    <row r="923" spans="1:86">
      <c r="A923" s="470"/>
      <c r="B923" s="442"/>
      <c r="C923" s="500"/>
      <c r="D923" s="503"/>
      <c r="E923" s="503"/>
      <c r="F923" s="503"/>
      <c r="G923" s="503"/>
      <c r="H923" s="442"/>
      <c r="I923" s="442"/>
      <c r="J923" s="442"/>
      <c r="K923" s="503"/>
      <c r="L923" s="442"/>
      <c r="M923" s="503"/>
      <c r="N923" s="442"/>
      <c r="O923" s="442"/>
      <c r="P923" s="442"/>
      <c r="Q923" s="503"/>
      <c r="R923" s="442"/>
      <c r="S923" s="503"/>
      <c r="T923" s="442"/>
      <c r="U923" s="442"/>
      <c r="V923" s="233" t="s">
        <v>105</v>
      </c>
      <c r="W923" s="243">
        <f>W920</f>
        <v>112</v>
      </c>
      <c r="X923" s="112" t="s">
        <v>8</v>
      </c>
      <c r="Y923" s="423"/>
      <c r="Z923" s="420"/>
      <c r="AA923" s="420"/>
      <c r="AB923" s="420"/>
      <c r="AC923" s="423"/>
      <c r="AD923" s="420"/>
      <c r="AE923" s="423"/>
      <c r="AF923" s="420"/>
      <c r="AG923" s="420"/>
      <c r="AH923" s="420"/>
      <c r="AI923" s="423"/>
      <c r="AJ923" s="420"/>
      <c r="AK923" s="423"/>
      <c r="AL923" s="420"/>
      <c r="AM923" s="420"/>
      <c r="AN923" s="420"/>
      <c r="AO923" s="423"/>
      <c r="AP923" s="420"/>
      <c r="AQ923" s="423"/>
      <c r="AR923" s="420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</row>
    <row r="924" spans="1:86">
      <c r="A924" s="528">
        <v>215</v>
      </c>
      <c r="B924" s="609" t="s">
        <v>832</v>
      </c>
      <c r="C924" s="579" t="s">
        <v>833</v>
      </c>
      <c r="D924" s="611">
        <v>1.2</v>
      </c>
      <c r="E924" s="611">
        <v>6000</v>
      </c>
      <c r="F924" s="611">
        <v>1.2</v>
      </c>
      <c r="G924" s="611">
        <v>6000</v>
      </c>
      <c r="H924" s="609"/>
      <c r="I924" s="609"/>
      <c r="J924" s="609"/>
      <c r="K924" s="611"/>
      <c r="L924" s="609"/>
      <c r="M924" s="611"/>
      <c r="N924" s="440" t="s">
        <v>2076</v>
      </c>
      <c r="O924" s="440" t="s">
        <v>1682</v>
      </c>
      <c r="P924" s="372" t="s">
        <v>11</v>
      </c>
      <c r="Q924" s="267">
        <v>0.4</v>
      </c>
      <c r="R924" s="226" t="s">
        <v>5</v>
      </c>
      <c r="S924" s="421">
        <v>5170.6726827005878</v>
      </c>
      <c r="T924" s="706"/>
      <c r="U924" s="706"/>
      <c r="V924" s="706"/>
      <c r="W924" s="708"/>
      <c r="X924" s="706"/>
      <c r="Y924" s="708"/>
      <c r="Z924" s="706"/>
      <c r="AA924" s="706"/>
      <c r="AB924" s="706"/>
      <c r="AC924" s="708"/>
      <c r="AD924" s="706"/>
      <c r="AE924" s="708"/>
      <c r="AF924" s="706"/>
      <c r="AG924" s="706"/>
      <c r="AH924" s="706"/>
      <c r="AI924" s="708"/>
      <c r="AJ924" s="706"/>
      <c r="AK924" s="708"/>
      <c r="AL924" s="706"/>
      <c r="AM924" s="706"/>
      <c r="AN924" s="706"/>
      <c r="AO924" s="708"/>
      <c r="AP924" s="706"/>
      <c r="AQ924" s="708"/>
      <c r="AR924" s="706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</row>
    <row r="925" spans="1:86">
      <c r="A925" s="529"/>
      <c r="B925" s="628"/>
      <c r="C925" s="627"/>
      <c r="D925" s="712"/>
      <c r="E925" s="712"/>
      <c r="F925" s="712"/>
      <c r="G925" s="712"/>
      <c r="H925" s="628"/>
      <c r="I925" s="628"/>
      <c r="J925" s="628"/>
      <c r="K925" s="712"/>
      <c r="L925" s="628"/>
      <c r="M925" s="712"/>
      <c r="N925" s="441"/>
      <c r="O925" s="441"/>
      <c r="P925" s="374"/>
      <c r="Q925" s="268">
        <v>2000</v>
      </c>
      <c r="R925" s="226" t="s">
        <v>8</v>
      </c>
      <c r="S925" s="422"/>
      <c r="T925" s="710"/>
      <c r="U925" s="710"/>
      <c r="V925" s="710"/>
      <c r="W925" s="711"/>
      <c r="X925" s="710"/>
      <c r="Y925" s="711"/>
      <c r="Z925" s="710"/>
      <c r="AA925" s="710"/>
      <c r="AB925" s="710"/>
      <c r="AC925" s="711"/>
      <c r="AD925" s="710"/>
      <c r="AE925" s="711"/>
      <c r="AF925" s="710"/>
      <c r="AG925" s="710"/>
      <c r="AH925" s="710"/>
      <c r="AI925" s="711"/>
      <c r="AJ925" s="710"/>
      <c r="AK925" s="711"/>
      <c r="AL925" s="710"/>
      <c r="AM925" s="710"/>
      <c r="AN925" s="710"/>
      <c r="AO925" s="711"/>
      <c r="AP925" s="710"/>
      <c r="AQ925" s="711"/>
      <c r="AR925" s="710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</row>
    <row r="926" spans="1:86">
      <c r="A926" s="529"/>
      <c r="B926" s="628"/>
      <c r="C926" s="627"/>
      <c r="D926" s="712"/>
      <c r="E926" s="712"/>
      <c r="F926" s="712"/>
      <c r="G926" s="712"/>
      <c r="H926" s="628"/>
      <c r="I926" s="628"/>
      <c r="J926" s="628"/>
      <c r="K926" s="712"/>
      <c r="L926" s="628"/>
      <c r="M926" s="712"/>
      <c r="N926" s="441"/>
      <c r="O926" s="441"/>
      <c r="P926" s="372" t="s">
        <v>12</v>
      </c>
      <c r="Q926" s="268">
        <v>72.400000000000006</v>
      </c>
      <c r="R926" s="112" t="s">
        <v>8</v>
      </c>
      <c r="S926" s="422"/>
      <c r="T926" s="710"/>
      <c r="U926" s="710"/>
      <c r="V926" s="710"/>
      <c r="W926" s="711"/>
      <c r="X926" s="710"/>
      <c r="Y926" s="711"/>
      <c r="Z926" s="710"/>
      <c r="AA926" s="710"/>
      <c r="AB926" s="710"/>
      <c r="AC926" s="711"/>
      <c r="AD926" s="710"/>
      <c r="AE926" s="711"/>
      <c r="AF926" s="710"/>
      <c r="AG926" s="710"/>
      <c r="AH926" s="710"/>
      <c r="AI926" s="711"/>
      <c r="AJ926" s="710"/>
      <c r="AK926" s="711"/>
      <c r="AL926" s="710"/>
      <c r="AM926" s="710"/>
      <c r="AN926" s="710"/>
      <c r="AO926" s="711"/>
      <c r="AP926" s="710"/>
      <c r="AQ926" s="711"/>
      <c r="AR926" s="710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</row>
    <row r="927" spans="1:86">
      <c r="A927" s="529"/>
      <c r="B927" s="628"/>
      <c r="C927" s="627"/>
      <c r="D927" s="712"/>
      <c r="E927" s="712"/>
      <c r="F927" s="712"/>
      <c r="G927" s="712"/>
      <c r="H927" s="628"/>
      <c r="I927" s="628"/>
      <c r="J927" s="628"/>
      <c r="K927" s="712"/>
      <c r="L927" s="628"/>
      <c r="M927" s="712"/>
      <c r="N927" s="441"/>
      <c r="O927" s="441"/>
      <c r="P927" s="374"/>
      <c r="Q927" s="267">
        <v>0.4</v>
      </c>
      <c r="R927" s="226" t="s">
        <v>5</v>
      </c>
      <c r="S927" s="422"/>
      <c r="T927" s="710"/>
      <c r="U927" s="710"/>
      <c r="V927" s="710"/>
      <c r="W927" s="711"/>
      <c r="X927" s="710"/>
      <c r="Y927" s="711"/>
      <c r="Z927" s="710"/>
      <c r="AA927" s="710"/>
      <c r="AB927" s="710"/>
      <c r="AC927" s="711"/>
      <c r="AD927" s="710"/>
      <c r="AE927" s="711"/>
      <c r="AF927" s="710"/>
      <c r="AG927" s="710"/>
      <c r="AH927" s="710"/>
      <c r="AI927" s="711"/>
      <c r="AJ927" s="710"/>
      <c r="AK927" s="711"/>
      <c r="AL927" s="710"/>
      <c r="AM927" s="710"/>
      <c r="AN927" s="710"/>
      <c r="AO927" s="711"/>
      <c r="AP927" s="710"/>
      <c r="AQ927" s="711"/>
      <c r="AR927" s="710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</row>
    <row r="928" spans="1:86">
      <c r="A928" s="530"/>
      <c r="B928" s="610"/>
      <c r="C928" s="580"/>
      <c r="D928" s="612"/>
      <c r="E928" s="612"/>
      <c r="F928" s="612"/>
      <c r="G928" s="612"/>
      <c r="H928" s="610"/>
      <c r="I928" s="610"/>
      <c r="J928" s="610"/>
      <c r="K928" s="612"/>
      <c r="L928" s="610"/>
      <c r="M928" s="612"/>
      <c r="N928" s="442"/>
      <c r="O928" s="442"/>
      <c r="P928" s="233" t="s">
        <v>105</v>
      </c>
      <c r="Q928" s="243">
        <f>Q925</f>
        <v>2000</v>
      </c>
      <c r="R928" s="112" t="s">
        <v>8</v>
      </c>
      <c r="S928" s="423"/>
      <c r="T928" s="707"/>
      <c r="U928" s="707"/>
      <c r="V928" s="707"/>
      <c r="W928" s="709"/>
      <c r="X928" s="707"/>
      <c r="Y928" s="709"/>
      <c r="Z928" s="707"/>
      <c r="AA928" s="707"/>
      <c r="AB928" s="707"/>
      <c r="AC928" s="709"/>
      <c r="AD928" s="707"/>
      <c r="AE928" s="709"/>
      <c r="AF928" s="707"/>
      <c r="AG928" s="707"/>
      <c r="AH928" s="707"/>
      <c r="AI928" s="709"/>
      <c r="AJ928" s="707"/>
      <c r="AK928" s="709"/>
      <c r="AL928" s="707"/>
      <c r="AM928" s="707"/>
      <c r="AN928" s="707"/>
      <c r="AO928" s="709"/>
      <c r="AP928" s="707"/>
      <c r="AQ928" s="709"/>
      <c r="AR928" s="707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</row>
    <row r="929" spans="1:86">
      <c r="A929" s="468">
        <v>216</v>
      </c>
      <c r="B929" s="440" t="s">
        <v>849</v>
      </c>
      <c r="C929" s="498" t="s">
        <v>850</v>
      </c>
      <c r="D929" s="501">
        <v>2.2999999999999998</v>
      </c>
      <c r="E929" s="501">
        <v>14950</v>
      </c>
      <c r="F929" s="501">
        <v>2.2999999999999998</v>
      </c>
      <c r="G929" s="501">
        <v>14950</v>
      </c>
      <c r="H929" s="440"/>
      <c r="I929" s="440"/>
      <c r="J929" s="440"/>
      <c r="K929" s="501"/>
      <c r="L929" s="440"/>
      <c r="M929" s="501"/>
      <c r="N929" s="440"/>
      <c r="O929" s="440"/>
      <c r="P929" s="440"/>
      <c r="Q929" s="501"/>
      <c r="R929" s="440"/>
      <c r="S929" s="501"/>
      <c r="T929" s="440" t="s">
        <v>1927</v>
      </c>
      <c r="U929" s="440" t="s">
        <v>2018</v>
      </c>
      <c r="V929" s="372" t="s">
        <v>11</v>
      </c>
      <c r="W929" s="267">
        <v>1.32</v>
      </c>
      <c r="X929" s="226" t="s">
        <v>5</v>
      </c>
      <c r="Y929" s="421">
        <v>17768.691599999998</v>
      </c>
      <c r="Z929" s="418"/>
      <c r="AA929" s="418"/>
      <c r="AB929" s="418"/>
      <c r="AC929" s="421"/>
      <c r="AD929" s="418"/>
      <c r="AE929" s="421"/>
      <c r="AF929" s="418"/>
      <c r="AG929" s="418"/>
      <c r="AH929" s="418"/>
      <c r="AI929" s="421"/>
      <c r="AJ929" s="418"/>
      <c r="AK929" s="421"/>
      <c r="AL929" s="418"/>
      <c r="AM929" s="418"/>
      <c r="AN929" s="418"/>
      <c r="AO929" s="421"/>
      <c r="AP929" s="418"/>
      <c r="AQ929" s="421"/>
      <c r="AR929" s="418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</row>
    <row r="930" spans="1:86">
      <c r="A930" s="469"/>
      <c r="B930" s="441"/>
      <c r="C930" s="499"/>
      <c r="D930" s="502"/>
      <c r="E930" s="502"/>
      <c r="F930" s="502"/>
      <c r="G930" s="502"/>
      <c r="H930" s="441"/>
      <c r="I930" s="441"/>
      <c r="J930" s="441"/>
      <c r="K930" s="502"/>
      <c r="L930" s="441"/>
      <c r="M930" s="502"/>
      <c r="N930" s="441"/>
      <c r="O930" s="441"/>
      <c r="P930" s="441"/>
      <c r="Q930" s="502"/>
      <c r="R930" s="441"/>
      <c r="S930" s="502"/>
      <c r="T930" s="441"/>
      <c r="U930" s="441"/>
      <c r="V930" s="374"/>
      <c r="W930" s="268">
        <v>8580</v>
      </c>
      <c r="X930" s="226" t="s">
        <v>8</v>
      </c>
      <c r="Y930" s="422"/>
      <c r="Z930" s="419"/>
      <c r="AA930" s="419"/>
      <c r="AB930" s="419"/>
      <c r="AC930" s="422"/>
      <c r="AD930" s="419"/>
      <c r="AE930" s="422"/>
      <c r="AF930" s="419"/>
      <c r="AG930" s="419"/>
      <c r="AH930" s="419"/>
      <c r="AI930" s="422"/>
      <c r="AJ930" s="419"/>
      <c r="AK930" s="422"/>
      <c r="AL930" s="419"/>
      <c r="AM930" s="419"/>
      <c r="AN930" s="419"/>
      <c r="AO930" s="422"/>
      <c r="AP930" s="419"/>
      <c r="AQ930" s="422"/>
      <c r="AR930" s="419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</row>
    <row r="931" spans="1:86">
      <c r="A931" s="469"/>
      <c r="B931" s="441"/>
      <c r="C931" s="499"/>
      <c r="D931" s="502"/>
      <c r="E931" s="502"/>
      <c r="F931" s="502"/>
      <c r="G931" s="502"/>
      <c r="H931" s="441"/>
      <c r="I931" s="441"/>
      <c r="J931" s="441"/>
      <c r="K931" s="502"/>
      <c r="L931" s="441"/>
      <c r="M931" s="502"/>
      <c r="N931" s="441"/>
      <c r="O931" s="441"/>
      <c r="P931" s="441"/>
      <c r="Q931" s="502"/>
      <c r="R931" s="441"/>
      <c r="S931" s="502"/>
      <c r="T931" s="441"/>
      <c r="U931" s="441"/>
      <c r="V931" s="372" t="s">
        <v>12</v>
      </c>
      <c r="W931" s="268">
        <v>31.8</v>
      </c>
      <c r="X931" s="112" t="s">
        <v>8</v>
      </c>
      <c r="Y931" s="422"/>
      <c r="Z931" s="419"/>
      <c r="AA931" s="419"/>
      <c r="AB931" s="419"/>
      <c r="AC931" s="422"/>
      <c r="AD931" s="419"/>
      <c r="AE931" s="422"/>
      <c r="AF931" s="419"/>
      <c r="AG931" s="419"/>
      <c r="AH931" s="419"/>
      <c r="AI931" s="422"/>
      <c r="AJ931" s="419"/>
      <c r="AK931" s="422"/>
      <c r="AL931" s="419"/>
      <c r="AM931" s="419"/>
      <c r="AN931" s="419"/>
      <c r="AO931" s="422"/>
      <c r="AP931" s="419"/>
      <c r="AQ931" s="422"/>
      <c r="AR931" s="419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</row>
    <row r="932" spans="1:86">
      <c r="A932" s="469"/>
      <c r="B932" s="441"/>
      <c r="C932" s="499"/>
      <c r="D932" s="502"/>
      <c r="E932" s="502"/>
      <c r="F932" s="502"/>
      <c r="G932" s="502"/>
      <c r="H932" s="441"/>
      <c r="I932" s="441"/>
      <c r="J932" s="441"/>
      <c r="K932" s="502"/>
      <c r="L932" s="441"/>
      <c r="M932" s="502"/>
      <c r="N932" s="441"/>
      <c r="O932" s="441"/>
      <c r="P932" s="441"/>
      <c r="Q932" s="502"/>
      <c r="R932" s="441"/>
      <c r="S932" s="502"/>
      <c r="T932" s="441"/>
      <c r="U932" s="441"/>
      <c r="V932" s="374"/>
      <c r="W932" s="267">
        <v>0.33800000000000002</v>
      </c>
      <c r="X932" s="226" t="s">
        <v>5</v>
      </c>
      <c r="Y932" s="422"/>
      <c r="Z932" s="419"/>
      <c r="AA932" s="419"/>
      <c r="AB932" s="419"/>
      <c r="AC932" s="422"/>
      <c r="AD932" s="419"/>
      <c r="AE932" s="422"/>
      <c r="AF932" s="419"/>
      <c r="AG932" s="419"/>
      <c r="AH932" s="419"/>
      <c r="AI932" s="422"/>
      <c r="AJ932" s="419"/>
      <c r="AK932" s="422"/>
      <c r="AL932" s="419"/>
      <c r="AM932" s="419"/>
      <c r="AN932" s="419"/>
      <c r="AO932" s="422"/>
      <c r="AP932" s="419"/>
      <c r="AQ932" s="422"/>
      <c r="AR932" s="419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</row>
    <row r="933" spans="1:86">
      <c r="A933" s="470"/>
      <c r="B933" s="442"/>
      <c r="C933" s="500"/>
      <c r="D933" s="503"/>
      <c r="E933" s="503"/>
      <c r="F933" s="503"/>
      <c r="G933" s="503"/>
      <c r="H933" s="442"/>
      <c r="I933" s="442"/>
      <c r="J933" s="442"/>
      <c r="K933" s="503"/>
      <c r="L933" s="442"/>
      <c r="M933" s="503"/>
      <c r="N933" s="442"/>
      <c r="O933" s="442"/>
      <c r="P933" s="442"/>
      <c r="Q933" s="503"/>
      <c r="R933" s="442"/>
      <c r="S933" s="503"/>
      <c r="T933" s="442"/>
      <c r="U933" s="442"/>
      <c r="V933" s="233" t="s">
        <v>105</v>
      </c>
      <c r="W933" s="243">
        <f>W930</f>
        <v>8580</v>
      </c>
      <c r="X933" s="112" t="s">
        <v>8</v>
      </c>
      <c r="Y933" s="423"/>
      <c r="Z933" s="420"/>
      <c r="AA933" s="420"/>
      <c r="AB933" s="420"/>
      <c r="AC933" s="423"/>
      <c r="AD933" s="420"/>
      <c r="AE933" s="423"/>
      <c r="AF933" s="420"/>
      <c r="AG933" s="420"/>
      <c r="AH933" s="420"/>
      <c r="AI933" s="423"/>
      <c r="AJ933" s="420"/>
      <c r="AK933" s="423"/>
      <c r="AL933" s="420"/>
      <c r="AM933" s="420"/>
      <c r="AN933" s="420"/>
      <c r="AO933" s="423"/>
      <c r="AP933" s="420"/>
      <c r="AQ933" s="423"/>
      <c r="AR933" s="420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</row>
    <row r="934" spans="1:86">
      <c r="A934" s="468">
        <v>217</v>
      </c>
      <c r="B934" s="440" t="s">
        <v>853</v>
      </c>
      <c r="C934" s="498" t="s">
        <v>854</v>
      </c>
      <c r="D934" s="501">
        <v>0.3</v>
      </c>
      <c r="E934" s="501">
        <v>1500</v>
      </c>
      <c r="F934" s="501">
        <v>0.3</v>
      </c>
      <c r="G934" s="501">
        <v>1500</v>
      </c>
      <c r="H934" s="440"/>
      <c r="I934" s="440"/>
      <c r="J934" s="440"/>
      <c r="K934" s="501"/>
      <c r="L934" s="440"/>
      <c r="M934" s="501"/>
      <c r="N934" s="440"/>
      <c r="O934" s="440"/>
      <c r="P934" s="440"/>
      <c r="Q934" s="501"/>
      <c r="R934" s="440"/>
      <c r="S934" s="501"/>
      <c r="T934" s="440" t="s">
        <v>2069</v>
      </c>
      <c r="U934" s="440" t="s">
        <v>1733</v>
      </c>
      <c r="V934" s="372" t="s">
        <v>11</v>
      </c>
      <c r="W934" s="267">
        <v>0.1</v>
      </c>
      <c r="X934" s="226" t="s">
        <v>5</v>
      </c>
      <c r="Y934" s="421">
        <v>1346.1129999999996</v>
      </c>
      <c r="Z934" s="418"/>
      <c r="AA934" s="418"/>
      <c r="AB934" s="418"/>
      <c r="AC934" s="421"/>
      <c r="AD934" s="418"/>
      <c r="AE934" s="421"/>
      <c r="AF934" s="418"/>
      <c r="AG934" s="418"/>
      <c r="AH934" s="418"/>
      <c r="AI934" s="421"/>
      <c r="AJ934" s="418"/>
      <c r="AK934" s="421"/>
      <c r="AL934" s="418"/>
      <c r="AM934" s="418"/>
      <c r="AN934" s="418"/>
      <c r="AO934" s="421"/>
      <c r="AP934" s="418"/>
      <c r="AQ934" s="421"/>
      <c r="AR934" s="418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</row>
    <row r="935" spans="1:86">
      <c r="A935" s="469"/>
      <c r="B935" s="441"/>
      <c r="C935" s="499"/>
      <c r="D935" s="502"/>
      <c r="E935" s="502"/>
      <c r="F935" s="502"/>
      <c r="G935" s="502"/>
      <c r="H935" s="441"/>
      <c r="I935" s="441"/>
      <c r="J935" s="441"/>
      <c r="K935" s="502"/>
      <c r="L935" s="441"/>
      <c r="M935" s="502"/>
      <c r="N935" s="441"/>
      <c r="O935" s="441"/>
      <c r="P935" s="441"/>
      <c r="Q935" s="502"/>
      <c r="R935" s="441"/>
      <c r="S935" s="502"/>
      <c r="T935" s="441"/>
      <c r="U935" s="441"/>
      <c r="V935" s="374"/>
      <c r="W935" s="268">
        <v>1500</v>
      </c>
      <c r="X935" s="226" t="s">
        <v>8</v>
      </c>
      <c r="Y935" s="422"/>
      <c r="Z935" s="419"/>
      <c r="AA935" s="419"/>
      <c r="AB935" s="419"/>
      <c r="AC935" s="422"/>
      <c r="AD935" s="419"/>
      <c r="AE935" s="422"/>
      <c r="AF935" s="419"/>
      <c r="AG935" s="419"/>
      <c r="AH935" s="419"/>
      <c r="AI935" s="422"/>
      <c r="AJ935" s="419"/>
      <c r="AK935" s="422"/>
      <c r="AL935" s="419"/>
      <c r="AM935" s="419"/>
      <c r="AN935" s="419"/>
      <c r="AO935" s="422"/>
      <c r="AP935" s="419"/>
      <c r="AQ935" s="422"/>
      <c r="AR935" s="419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</row>
    <row r="936" spans="1:86">
      <c r="A936" s="469"/>
      <c r="B936" s="441"/>
      <c r="C936" s="499"/>
      <c r="D936" s="502"/>
      <c r="E936" s="502"/>
      <c r="F936" s="502"/>
      <c r="G936" s="502"/>
      <c r="H936" s="441"/>
      <c r="I936" s="441"/>
      <c r="J936" s="441"/>
      <c r="K936" s="502"/>
      <c r="L936" s="441"/>
      <c r="M936" s="502"/>
      <c r="N936" s="441"/>
      <c r="O936" s="441"/>
      <c r="P936" s="441"/>
      <c r="Q936" s="502"/>
      <c r="R936" s="441"/>
      <c r="S936" s="502"/>
      <c r="T936" s="441"/>
      <c r="U936" s="441"/>
      <c r="V936" s="372" t="s">
        <v>12</v>
      </c>
      <c r="W936" s="268">
        <v>25.6</v>
      </c>
      <c r="X936" s="112" t="s">
        <v>8</v>
      </c>
      <c r="Y936" s="422"/>
      <c r="Z936" s="419"/>
      <c r="AA936" s="419"/>
      <c r="AB936" s="419"/>
      <c r="AC936" s="422"/>
      <c r="AD936" s="419"/>
      <c r="AE936" s="422"/>
      <c r="AF936" s="419"/>
      <c r="AG936" s="419"/>
      <c r="AH936" s="419"/>
      <c r="AI936" s="422"/>
      <c r="AJ936" s="419"/>
      <c r="AK936" s="422"/>
      <c r="AL936" s="419"/>
      <c r="AM936" s="419"/>
      <c r="AN936" s="419"/>
      <c r="AO936" s="422"/>
      <c r="AP936" s="419"/>
      <c r="AQ936" s="422"/>
      <c r="AR936" s="419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</row>
    <row r="937" spans="1:86">
      <c r="A937" s="469"/>
      <c r="B937" s="441"/>
      <c r="C937" s="499"/>
      <c r="D937" s="502"/>
      <c r="E937" s="502"/>
      <c r="F937" s="502"/>
      <c r="G937" s="502"/>
      <c r="H937" s="441"/>
      <c r="I937" s="441"/>
      <c r="J937" s="441"/>
      <c r="K937" s="502"/>
      <c r="L937" s="441"/>
      <c r="M937" s="502"/>
      <c r="N937" s="441"/>
      <c r="O937" s="441"/>
      <c r="P937" s="441"/>
      <c r="Q937" s="502"/>
      <c r="R937" s="441"/>
      <c r="S937" s="502"/>
      <c r="T937" s="441"/>
      <c r="U937" s="441"/>
      <c r="V937" s="374"/>
      <c r="W937" s="267">
        <v>0.1</v>
      </c>
      <c r="X937" s="226" t="s">
        <v>5</v>
      </c>
      <c r="Y937" s="422"/>
      <c r="Z937" s="419"/>
      <c r="AA937" s="419"/>
      <c r="AB937" s="419"/>
      <c r="AC937" s="422"/>
      <c r="AD937" s="419"/>
      <c r="AE937" s="422"/>
      <c r="AF937" s="419"/>
      <c r="AG937" s="419"/>
      <c r="AH937" s="419"/>
      <c r="AI937" s="422"/>
      <c r="AJ937" s="419"/>
      <c r="AK937" s="422"/>
      <c r="AL937" s="419"/>
      <c r="AM937" s="419"/>
      <c r="AN937" s="419"/>
      <c r="AO937" s="422"/>
      <c r="AP937" s="419"/>
      <c r="AQ937" s="422"/>
      <c r="AR937" s="419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</row>
    <row r="938" spans="1:86">
      <c r="A938" s="470"/>
      <c r="B938" s="442"/>
      <c r="C938" s="500"/>
      <c r="D938" s="503"/>
      <c r="E938" s="503"/>
      <c r="F938" s="503"/>
      <c r="G938" s="503"/>
      <c r="H938" s="442"/>
      <c r="I938" s="442"/>
      <c r="J938" s="442"/>
      <c r="K938" s="503"/>
      <c r="L938" s="442"/>
      <c r="M938" s="503"/>
      <c r="N938" s="442"/>
      <c r="O938" s="442"/>
      <c r="P938" s="442"/>
      <c r="Q938" s="503"/>
      <c r="R938" s="442"/>
      <c r="S938" s="503"/>
      <c r="T938" s="442"/>
      <c r="U938" s="442"/>
      <c r="V938" s="233" t="s">
        <v>105</v>
      </c>
      <c r="W938" s="243">
        <f>W935</f>
        <v>1500</v>
      </c>
      <c r="X938" s="112" t="s">
        <v>8</v>
      </c>
      <c r="Y938" s="423"/>
      <c r="Z938" s="420"/>
      <c r="AA938" s="420"/>
      <c r="AB938" s="420"/>
      <c r="AC938" s="423"/>
      <c r="AD938" s="420"/>
      <c r="AE938" s="423"/>
      <c r="AF938" s="420"/>
      <c r="AG938" s="420"/>
      <c r="AH938" s="420"/>
      <c r="AI938" s="423"/>
      <c r="AJ938" s="420"/>
      <c r="AK938" s="423"/>
      <c r="AL938" s="420"/>
      <c r="AM938" s="420"/>
      <c r="AN938" s="420"/>
      <c r="AO938" s="423"/>
      <c r="AP938" s="420"/>
      <c r="AQ938" s="423"/>
      <c r="AR938" s="420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</row>
    <row r="939" spans="1:86">
      <c r="A939" s="468">
        <v>218</v>
      </c>
      <c r="B939" s="440" t="s">
        <v>855</v>
      </c>
      <c r="C939" s="498" t="s">
        <v>856</v>
      </c>
      <c r="D939" s="501">
        <v>3</v>
      </c>
      <c r="E939" s="501">
        <v>13440</v>
      </c>
      <c r="F939" s="501">
        <v>3</v>
      </c>
      <c r="G939" s="501">
        <v>13440</v>
      </c>
      <c r="H939" s="440" t="s">
        <v>2096</v>
      </c>
      <c r="I939" s="440" t="s">
        <v>1919</v>
      </c>
      <c r="J939" s="440" t="s">
        <v>11</v>
      </c>
      <c r="K939" s="320">
        <v>2.2000000000000002</v>
      </c>
      <c r="L939" s="321" t="s">
        <v>5</v>
      </c>
      <c r="M939" s="387">
        <v>16009.618</v>
      </c>
      <c r="N939" s="387"/>
      <c r="O939" s="387"/>
      <c r="P939" s="387"/>
      <c r="Q939" s="387"/>
      <c r="R939" s="387"/>
      <c r="S939" s="387"/>
      <c r="T939" s="387"/>
      <c r="U939" s="387"/>
      <c r="V939" s="387"/>
      <c r="W939" s="387"/>
      <c r="X939" s="387"/>
      <c r="Y939" s="387"/>
      <c r="Z939" s="387"/>
      <c r="AA939" s="387"/>
      <c r="AB939" s="387"/>
      <c r="AC939" s="387"/>
      <c r="AD939" s="387"/>
      <c r="AE939" s="387"/>
      <c r="AF939" s="387"/>
      <c r="AG939" s="387"/>
      <c r="AH939" s="387"/>
      <c r="AI939" s="387"/>
      <c r="AJ939" s="387"/>
      <c r="AK939" s="387"/>
      <c r="AL939" s="387"/>
      <c r="AM939" s="387"/>
      <c r="AN939" s="387"/>
      <c r="AO939" s="387"/>
      <c r="AP939" s="387"/>
      <c r="AQ939" s="387"/>
      <c r="AR939" s="387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</row>
    <row r="940" spans="1:86">
      <c r="A940" s="469"/>
      <c r="B940" s="441"/>
      <c r="C940" s="499"/>
      <c r="D940" s="502"/>
      <c r="E940" s="502"/>
      <c r="F940" s="502"/>
      <c r="G940" s="502"/>
      <c r="H940" s="441"/>
      <c r="I940" s="441"/>
      <c r="J940" s="442"/>
      <c r="K940" s="320">
        <v>8360</v>
      </c>
      <c r="L940" s="321" t="s">
        <v>8</v>
      </c>
      <c r="M940" s="388"/>
      <c r="N940" s="388"/>
      <c r="O940" s="388"/>
      <c r="P940" s="388"/>
      <c r="Q940" s="388"/>
      <c r="R940" s="388"/>
      <c r="S940" s="388"/>
      <c r="T940" s="388"/>
      <c r="U940" s="388"/>
      <c r="V940" s="388"/>
      <c r="W940" s="388"/>
      <c r="X940" s="388"/>
      <c r="Y940" s="388"/>
      <c r="Z940" s="388"/>
      <c r="AA940" s="388"/>
      <c r="AB940" s="388"/>
      <c r="AC940" s="388"/>
      <c r="AD940" s="388"/>
      <c r="AE940" s="388"/>
      <c r="AF940" s="388"/>
      <c r="AG940" s="388"/>
      <c r="AH940" s="388"/>
      <c r="AI940" s="388"/>
      <c r="AJ940" s="388"/>
      <c r="AK940" s="388"/>
      <c r="AL940" s="388"/>
      <c r="AM940" s="388"/>
      <c r="AN940" s="388"/>
      <c r="AO940" s="388"/>
      <c r="AP940" s="388"/>
      <c r="AQ940" s="388"/>
      <c r="AR940" s="388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</row>
    <row r="941" spans="1:86" ht="45">
      <c r="A941" s="469"/>
      <c r="B941" s="441"/>
      <c r="C941" s="499"/>
      <c r="D941" s="502"/>
      <c r="E941" s="502"/>
      <c r="F941" s="502"/>
      <c r="G941" s="502"/>
      <c r="H941" s="441"/>
      <c r="I941" s="441"/>
      <c r="J941" s="334" t="s">
        <v>2197</v>
      </c>
      <c r="K941" s="320">
        <v>592</v>
      </c>
      <c r="L941" s="321" t="s">
        <v>16</v>
      </c>
      <c r="M941" s="388"/>
      <c r="N941" s="388"/>
      <c r="O941" s="388"/>
      <c r="P941" s="388"/>
      <c r="Q941" s="388"/>
      <c r="R941" s="388"/>
      <c r="S941" s="388"/>
      <c r="T941" s="388"/>
      <c r="U941" s="388"/>
      <c r="V941" s="388"/>
      <c r="W941" s="388"/>
      <c r="X941" s="388"/>
      <c r="Y941" s="388"/>
      <c r="Z941" s="388"/>
      <c r="AA941" s="388"/>
      <c r="AB941" s="388"/>
      <c r="AC941" s="388"/>
      <c r="AD941" s="388"/>
      <c r="AE941" s="388"/>
      <c r="AF941" s="388"/>
      <c r="AG941" s="388"/>
      <c r="AH941" s="388"/>
      <c r="AI941" s="388"/>
      <c r="AJ941" s="388"/>
      <c r="AK941" s="388"/>
      <c r="AL941" s="388"/>
      <c r="AM941" s="388"/>
      <c r="AN941" s="388"/>
      <c r="AO941" s="388"/>
      <c r="AP941" s="388"/>
      <c r="AQ941" s="388"/>
      <c r="AR941" s="388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</row>
    <row r="942" spans="1:86">
      <c r="A942" s="470"/>
      <c r="B942" s="442"/>
      <c r="C942" s="500"/>
      <c r="D942" s="503"/>
      <c r="E942" s="503"/>
      <c r="F942" s="503"/>
      <c r="G942" s="503"/>
      <c r="H942" s="442"/>
      <c r="I942" s="442"/>
      <c r="J942" s="232" t="s">
        <v>105</v>
      </c>
      <c r="K942" s="320">
        <f>K940</f>
        <v>8360</v>
      </c>
      <c r="L942" s="321" t="s">
        <v>8</v>
      </c>
      <c r="M942" s="389"/>
      <c r="N942" s="389"/>
      <c r="O942" s="389"/>
      <c r="P942" s="389"/>
      <c r="Q942" s="389"/>
      <c r="R942" s="389"/>
      <c r="S942" s="389"/>
      <c r="T942" s="389"/>
      <c r="U942" s="389"/>
      <c r="V942" s="389"/>
      <c r="W942" s="389"/>
      <c r="X942" s="389"/>
      <c r="Y942" s="389"/>
      <c r="Z942" s="389"/>
      <c r="AA942" s="389"/>
      <c r="AB942" s="389"/>
      <c r="AC942" s="389"/>
      <c r="AD942" s="389"/>
      <c r="AE942" s="389"/>
      <c r="AF942" s="389"/>
      <c r="AG942" s="389"/>
      <c r="AH942" s="389"/>
      <c r="AI942" s="389"/>
      <c r="AJ942" s="389"/>
      <c r="AK942" s="389"/>
      <c r="AL942" s="389"/>
      <c r="AM942" s="389"/>
      <c r="AN942" s="389"/>
      <c r="AO942" s="389"/>
      <c r="AP942" s="389"/>
      <c r="AQ942" s="389"/>
      <c r="AR942" s="389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</row>
    <row r="943" spans="1:86">
      <c r="A943" s="468">
        <v>219</v>
      </c>
      <c r="B943" s="440">
        <v>354281</v>
      </c>
      <c r="C943" s="498" t="s">
        <v>857</v>
      </c>
      <c r="D943" s="501">
        <v>0.3</v>
      </c>
      <c r="E943" s="501">
        <v>1650</v>
      </c>
      <c r="F943" s="501">
        <v>0.3</v>
      </c>
      <c r="G943" s="501">
        <v>1650</v>
      </c>
      <c r="H943" s="440" t="s">
        <v>2097</v>
      </c>
      <c r="I943" s="440" t="s">
        <v>2098</v>
      </c>
      <c r="J943" s="440" t="s">
        <v>11</v>
      </c>
      <c r="K943" s="320">
        <v>0.33800000000000002</v>
      </c>
      <c r="L943" s="321" t="s">
        <v>5</v>
      </c>
      <c r="M943" s="387">
        <v>2192.0349999999999</v>
      </c>
      <c r="N943" s="387"/>
      <c r="O943" s="387"/>
      <c r="P943" s="387"/>
      <c r="Q943" s="387"/>
      <c r="R943" s="387"/>
      <c r="S943" s="387"/>
      <c r="T943" s="387"/>
      <c r="U943" s="387"/>
      <c r="V943" s="387"/>
      <c r="W943" s="387"/>
      <c r="X943" s="387"/>
      <c r="Y943" s="387"/>
      <c r="Z943" s="387"/>
      <c r="AA943" s="387"/>
      <c r="AB943" s="387"/>
      <c r="AC943" s="387"/>
      <c r="AD943" s="387"/>
      <c r="AE943" s="387"/>
      <c r="AF943" s="387"/>
      <c r="AG943" s="387"/>
      <c r="AH943" s="387"/>
      <c r="AI943" s="387"/>
      <c r="AJ943" s="387"/>
      <c r="AK943" s="387"/>
      <c r="AL943" s="387"/>
      <c r="AM943" s="387"/>
      <c r="AN943" s="387"/>
      <c r="AO943" s="387"/>
      <c r="AP943" s="387"/>
      <c r="AQ943" s="387"/>
      <c r="AR943" s="387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</row>
    <row r="944" spans="1:86">
      <c r="A944" s="469"/>
      <c r="B944" s="441"/>
      <c r="C944" s="499"/>
      <c r="D944" s="502"/>
      <c r="E944" s="502"/>
      <c r="F944" s="502"/>
      <c r="G944" s="502"/>
      <c r="H944" s="441"/>
      <c r="I944" s="441"/>
      <c r="J944" s="442"/>
      <c r="K944" s="320">
        <v>1650</v>
      </c>
      <c r="L944" s="321" t="s">
        <v>8</v>
      </c>
      <c r="M944" s="388"/>
      <c r="N944" s="388"/>
      <c r="O944" s="388"/>
      <c r="P944" s="388"/>
      <c r="Q944" s="388"/>
      <c r="R944" s="388"/>
      <c r="S944" s="388"/>
      <c r="T944" s="388"/>
      <c r="U944" s="388"/>
      <c r="V944" s="388"/>
      <c r="W944" s="388"/>
      <c r="X944" s="388"/>
      <c r="Y944" s="388"/>
      <c r="Z944" s="388"/>
      <c r="AA944" s="388"/>
      <c r="AB944" s="388"/>
      <c r="AC944" s="388"/>
      <c r="AD944" s="388"/>
      <c r="AE944" s="388"/>
      <c r="AF944" s="388"/>
      <c r="AG944" s="388"/>
      <c r="AH944" s="388"/>
      <c r="AI944" s="388"/>
      <c r="AJ944" s="388"/>
      <c r="AK944" s="388"/>
      <c r="AL944" s="388"/>
      <c r="AM944" s="388"/>
      <c r="AN944" s="388"/>
      <c r="AO944" s="388"/>
      <c r="AP944" s="388"/>
      <c r="AQ944" s="388"/>
      <c r="AR944" s="388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</row>
    <row r="945" spans="1:86">
      <c r="A945" s="470"/>
      <c r="B945" s="442"/>
      <c r="C945" s="500"/>
      <c r="D945" s="503"/>
      <c r="E945" s="503"/>
      <c r="F945" s="503"/>
      <c r="G945" s="503"/>
      <c r="H945" s="442"/>
      <c r="I945" s="442"/>
      <c r="J945" s="232" t="s">
        <v>105</v>
      </c>
      <c r="K945" s="320">
        <f>K944</f>
        <v>1650</v>
      </c>
      <c r="L945" s="321" t="s">
        <v>8</v>
      </c>
      <c r="M945" s="389"/>
      <c r="N945" s="389"/>
      <c r="O945" s="389"/>
      <c r="P945" s="389"/>
      <c r="Q945" s="389"/>
      <c r="R945" s="389"/>
      <c r="S945" s="389"/>
      <c r="T945" s="389"/>
      <c r="U945" s="389"/>
      <c r="V945" s="389"/>
      <c r="W945" s="389"/>
      <c r="X945" s="389"/>
      <c r="Y945" s="389"/>
      <c r="Z945" s="389"/>
      <c r="AA945" s="389"/>
      <c r="AB945" s="389"/>
      <c r="AC945" s="389"/>
      <c r="AD945" s="389"/>
      <c r="AE945" s="389"/>
      <c r="AF945" s="389"/>
      <c r="AG945" s="389"/>
      <c r="AH945" s="389"/>
      <c r="AI945" s="389"/>
      <c r="AJ945" s="389"/>
      <c r="AK945" s="389"/>
      <c r="AL945" s="389"/>
      <c r="AM945" s="389"/>
      <c r="AN945" s="389"/>
      <c r="AO945" s="389"/>
      <c r="AP945" s="389"/>
      <c r="AQ945" s="389"/>
      <c r="AR945" s="389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</row>
    <row r="946" spans="1:86">
      <c r="A946" s="484">
        <v>220</v>
      </c>
      <c r="B946" s="635">
        <v>354282</v>
      </c>
      <c r="C946" s="498" t="s">
        <v>858</v>
      </c>
      <c r="D946" s="555">
        <v>0.5</v>
      </c>
      <c r="E946" s="555">
        <v>2250</v>
      </c>
      <c r="F946" s="555">
        <v>0.5</v>
      </c>
      <c r="G946" s="555">
        <v>2250</v>
      </c>
      <c r="H946" s="635"/>
      <c r="I946" s="635"/>
      <c r="J946" s="635"/>
      <c r="K946" s="555"/>
      <c r="L946" s="635"/>
      <c r="M946" s="555"/>
      <c r="N946" s="540"/>
      <c r="O946" s="540"/>
      <c r="P946" s="540"/>
      <c r="Q946" s="421"/>
      <c r="R946" s="540"/>
      <c r="S946" s="421"/>
      <c r="T946" s="540"/>
      <c r="U946" s="540"/>
      <c r="V946" s="540"/>
      <c r="W946" s="421"/>
      <c r="X946" s="540"/>
      <c r="Y946" s="421"/>
      <c r="Z946" s="540" t="s">
        <v>1679</v>
      </c>
      <c r="AA946" s="540" t="s">
        <v>1726</v>
      </c>
      <c r="AB946" s="372" t="s">
        <v>41</v>
      </c>
      <c r="AC946" s="243">
        <v>0.5</v>
      </c>
      <c r="AD946" s="112" t="s">
        <v>5</v>
      </c>
      <c r="AE946" s="421">
        <v>21207.01</v>
      </c>
      <c r="AF946" s="540"/>
      <c r="AG946" s="540"/>
      <c r="AH946" s="540"/>
      <c r="AI946" s="421"/>
      <c r="AJ946" s="540"/>
      <c r="AK946" s="421"/>
      <c r="AL946" s="540"/>
      <c r="AM946" s="540"/>
      <c r="AN946" s="540"/>
      <c r="AO946" s="421"/>
      <c r="AP946" s="540"/>
      <c r="AQ946" s="421"/>
      <c r="AR946" s="540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</row>
    <row r="947" spans="1:86">
      <c r="A947" s="485"/>
      <c r="B947" s="636"/>
      <c r="C947" s="500"/>
      <c r="D947" s="557"/>
      <c r="E947" s="557"/>
      <c r="F947" s="557"/>
      <c r="G947" s="557"/>
      <c r="H947" s="636"/>
      <c r="I947" s="636"/>
      <c r="J947" s="636"/>
      <c r="K947" s="557"/>
      <c r="L947" s="636"/>
      <c r="M947" s="557"/>
      <c r="N947" s="542"/>
      <c r="O947" s="542"/>
      <c r="P947" s="542"/>
      <c r="Q947" s="423"/>
      <c r="R947" s="542"/>
      <c r="S947" s="423"/>
      <c r="T947" s="542"/>
      <c r="U947" s="542"/>
      <c r="V947" s="542"/>
      <c r="W947" s="423"/>
      <c r="X947" s="542"/>
      <c r="Y947" s="423"/>
      <c r="Z947" s="542"/>
      <c r="AA947" s="542"/>
      <c r="AB947" s="374"/>
      <c r="AC947" s="243">
        <v>2250</v>
      </c>
      <c r="AD947" s="112" t="s">
        <v>8</v>
      </c>
      <c r="AE947" s="423"/>
      <c r="AF947" s="542"/>
      <c r="AG947" s="542"/>
      <c r="AH947" s="542"/>
      <c r="AI947" s="423"/>
      <c r="AJ947" s="542"/>
      <c r="AK947" s="423"/>
      <c r="AL947" s="542"/>
      <c r="AM947" s="542"/>
      <c r="AN947" s="542"/>
      <c r="AO947" s="423"/>
      <c r="AP947" s="542"/>
      <c r="AQ947" s="423"/>
      <c r="AR947" s="542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</row>
    <row r="948" spans="1:86">
      <c r="A948" s="484">
        <v>221</v>
      </c>
      <c r="B948" s="635" t="s">
        <v>859</v>
      </c>
      <c r="C948" s="498" t="s">
        <v>860</v>
      </c>
      <c r="D948" s="555">
        <v>0.3</v>
      </c>
      <c r="E948" s="555">
        <v>1200</v>
      </c>
      <c r="F948" s="555">
        <v>0.3</v>
      </c>
      <c r="G948" s="555">
        <v>1200</v>
      </c>
      <c r="H948" s="635"/>
      <c r="I948" s="635"/>
      <c r="J948" s="635"/>
      <c r="K948" s="555"/>
      <c r="L948" s="635"/>
      <c r="M948" s="555"/>
      <c r="N948" s="540"/>
      <c r="O948" s="540"/>
      <c r="P948" s="540"/>
      <c r="Q948" s="421"/>
      <c r="R948" s="540"/>
      <c r="S948" s="421"/>
      <c r="T948" s="540"/>
      <c r="U948" s="540"/>
      <c r="V948" s="540"/>
      <c r="W948" s="421"/>
      <c r="X948" s="540"/>
      <c r="Y948" s="421"/>
      <c r="Z948" s="540" t="s">
        <v>1679</v>
      </c>
      <c r="AA948" s="540" t="s">
        <v>1698</v>
      </c>
      <c r="AB948" s="372" t="s">
        <v>41</v>
      </c>
      <c r="AC948" s="243">
        <v>0.3</v>
      </c>
      <c r="AD948" s="112" t="s">
        <v>5</v>
      </c>
      <c r="AE948" s="421">
        <v>12724.205999999998</v>
      </c>
      <c r="AF948" s="540"/>
      <c r="AG948" s="540"/>
      <c r="AH948" s="540"/>
      <c r="AI948" s="421"/>
      <c r="AJ948" s="540"/>
      <c r="AK948" s="421"/>
      <c r="AL948" s="540"/>
      <c r="AM948" s="540"/>
      <c r="AN948" s="540"/>
      <c r="AO948" s="421"/>
      <c r="AP948" s="540"/>
      <c r="AQ948" s="421"/>
      <c r="AR948" s="540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</row>
    <row r="949" spans="1:86">
      <c r="A949" s="485"/>
      <c r="B949" s="636"/>
      <c r="C949" s="500"/>
      <c r="D949" s="557"/>
      <c r="E949" s="557"/>
      <c r="F949" s="557"/>
      <c r="G949" s="557"/>
      <c r="H949" s="636"/>
      <c r="I949" s="636"/>
      <c r="J949" s="636"/>
      <c r="K949" s="557"/>
      <c r="L949" s="636"/>
      <c r="M949" s="557"/>
      <c r="N949" s="542"/>
      <c r="O949" s="542"/>
      <c r="P949" s="542"/>
      <c r="Q949" s="423"/>
      <c r="R949" s="542"/>
      <c r="S949" s="423"/>
      <c r="T949" s="542"/>
      <c r="U949" s="542"/>
      <c r="V949" s="542"/>
      <c r="W949" s="423"/>
      <c r="X949" s="542"/>
      <c r="Y949" s="423"/>
      <c r="Z949" s="542"/>
      <c r="AA949" s="542"/>
      <c r="AB949" s="374"/>
      <c r="AC949" s="243">
        <v>1200</v>
      </c>
      <c r="AD949" s="112" t="s">
        <v>8</v>
      </c>
      <c r="AE949" s="423"/>
      <c r="AF949" s="542"/>
      <c r="AG949" s="542"/>
      <c r="AH949" s="542"/>
      <c r="AI949" s="423"/>
      <c r="AJ949" s="542"/>
      <c r="AK949" s="423"/>
      <c r="AL949" s="542"/>
      <c r="AM949" s="542"/>
      <c r="AN949" s="542"/>
      <c r="AO949" s="423"/>
      <c r="AP949" s="542"/>
      <c r="AQ949" s="423"/>
      <c r="AR949" s="542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</row>
    <row r="950" spans="1:86">
      <c r="A950" s="484">
        <v>222</v>
      </c>
      <c r="B950" s="635" t="s">
        <v>861</v>
      </c>
      <c r="C950" s="498" t="s">
        <v>862</v>
      </c>
      <c r="D950" s="555">
        <v>0.5</v>
      </c>
      <c r="E950" s="555">
        <v>3000</v>
      </c>
      <c r="F950" s="555">
        <v>0.5</v>
      </c>
      <c r="G950" s="555">
        <v>3000</v>
      </c>
      <c r="H950" s="635"/>
      <c r="I950" s="635"/>
      <c r="J950" s="635"/>
      <c r="K950" s="555"/>
      <c r="L950" s="635"/>
      <c r="M950" s="555"/>
      <c r="N950" s="540"/>
      <c r="O950" s="540"/>
      <c r="P950" s="540"/>
      <c r="Q950" s="421"/>
      <c r="R950" s="540"/>
      <c r="S950" s="421"/>
      <c r="T950" s="540"/>
      <c r="U950" s="540"/>
      <c r="V950" s="540"/>
      <c r="W950" s="421"/>
      <c r="X950" s="540"/>
      <c r="Y950" s="421"/>
      <c r="Z950" s="540" t="s">
        <v>1679</v>
      </c>
      <c r="AA950" s="540" t="s">
        <v>1726</v>
      </c>
      <c r="AB950" s="372" t="s">
        <v>41</v>
      </c>
      <c r="AC950" s="243">
        <v>0.5</v>
      </c>
      <c r="AD950" s="112" t="s">
        <v>5</v>
      </c>
      <c r="AE950" s="421">
        <v>21207.01</v>
      </c>
      <c r="AF950" s="540"/>
      <c r="AG950" s="540"/>
      <c r="AH950" s="540"/>
      <c r="AI950" s="421"/>
      <c r="AJ950" s="540"/>
      <c r="AK950" s="421"/>
      <c r="AL950" s="540"/>
      <c r="AM950" s="540"/>
      <c r="AN950" s="540"/>
      <c r="AO950" s="421"/>
      <c r="AP950" s="540"/>
      <c r="AQ950" s="421"/>
      <c r="AR950" s="540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</row>
    <row r="951" spans="1:86">
      <c r="A951" s="485"/>
      <c r="B951" s="636"/>
      <c r="C951" s="500"/>
      <c r="D951" s="557"/>
      <c r="E951" s="557"/>
      <c r="F951" s="557"/>
      <c r="G951" s="557"/>
      <c r="H951" s="636"/>
      <c r="I951" s="636"/>
      <c r="J951" s="636"/>
      <c r="K951" s="557"/>
      <c r="L951" s="636"/>
      <c r="M951" s="557"/>
      <c r="N951" s="542"/>
      <c r="O951" s="542"/>
      <c r="P951" s="542"/>
      <c r="Q951" s="423"/>
      <c r="R951" s="542"/>
      <c r="S951" s="423"/>
      <c r="T951" s="542"/>
      <c r="U951" s="542"/>
      <c r="V951" s="542"/>
      <c r="W951" s="423"/>
      <c r="X951" s="542"/>
      <c r="Y951" s="423"/>
      <c r="Z951" s="542"/>
      <c r="AA951" s="542"/>
      <c r="AB951" s="374"/>
      <c r="AC951" s="243">
        <v>3000</v>
      </c>
      <c r="AD951" s="112" t="s">
        <v>8</v>
      </c>
      <c r="AE951" s="423"/>
      <c r="AF951" s="542"/>
      <c r="AG951" s="542"/>
      <c r="AH951" s="542"/>
      <c r="AI951" s="423"/>
      <c r="AJ951" s="542"/>
      <c r="AK951" s="423"/>
      <c r="AL951" s="542"/>
      <c r="AM951" s="542"/>
      <c r="AN951" s="542"/>
      <c r="AO951" s="423"/>
      <c r="AP951" s="542"/>
      <c r="AQ951" s="423"/>
      <c r="AR951" s="542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</row>
    <row r="952" spans="1:86">
      <c r="A952" s="484">
        <v>223</v>
      </c>
      <c r="B952" s="635" t="s">
        <v>863</v>
      </c>
      <c r="C952" s="498" t="s">
        <v>864</v>
      </c>
      <c r="D952" s="555">
        <v>0.5</v>
      </c>
      <c r="E952" s="555">
        <v>3000</v>
      </c>
      <c r="F952" s="555">
        <v>0.5</v>
      </c>
      <c r="G952" s="555">
        <v>3000</v>
      </c>
      <c r="H952" s="635"/>
      <c r="I952" s="635"/>
      <c r="J952" s="635"/>
      <c r="K952" s="555"/>
      <c r="L952" s="635"/>
      <c r="M952" s="555"/>
      <c r="N952" s="540"/>
      <c r="O952" s="540"/>
      <c r="P952" s="540"/>
      <c r="Q952" s="421"/>
      <c r="R952" s="540"/>
      <c r="S952" s="421"/>
      <c r="T952" s="540"/>
      <c r="U952" s="540"/>
      <c r="V952" s="540"/>
      <c r="W952" s="421"/>
      <c r="X952" s="540"/>
      <c r="Y952" s="421"/>
      <c r="Z952" s="540" t="s">
        <v>1679</v>
      </c>
      <c r="AA952" s="540" t="s">
        <v>1726</v>
      </c>
      <c r="AB952" s="372" t="s">
        <v>41</v>
      </c>
      <c r="AC952" s="243">
        <v>0.5</v>
      </c>
      <c r="AD952" s="112" t="s">
        <v>5</v>
      </c>
      <c r="AE952" s="421">
        <v>21207.01</v>
      </c>
      <c r="AF952" s="540"/>
      <c r="AG952" s="540"/>
      <c r="AH952" s="540"/>
      <c r="AI952" s="421"/>
      <c r="AJ952" s="540"/>
      <c r="AK952" s="421"/>
      <c r="AL952" s="540"/>
      <c r="AM952" s="540"/>
      <c r="AN952" s="540"/>
      <c r="AO952" s="421"/>
      <c r="AP952" s="540"/>
      <c r="AQ952" s="421"/>
      <c r="AR952" s="540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</row>
    <row r="953" spans="1:86">
      <c r="A953" s="485"/>
      <c r="B953" s="636"/>
      <c r="C953" s="500"/>
      <c r="D953" s="557"/>
      <c r="E953" s="557"/>
      <c r="F953" s="557"/>
      <c r="G953" s="557"/>
      <c r="H953" s="636"/>
      <c r="I953" s="636"/>
      <c r="J953" s="636"/>
      <c r="K953" s="557"/>
      <c r="L953" s="636"/>
      <c r="M953" s="557"/>
      <c r="N953" s="542"/>
      <c r="O953" s="542"/>
      <c r="P953" s="542"/>
      <c r="Q953" s="423"/>
      <c r="R953" s="542"/>
      <c r="S953" s="423"/>
      <c r="T953" s="542"/>
      <c r="U953" s="542"/>
      <c r="V953" s="542"/>
      <c r="W953" s="423"/>
      <c r="X953" s="542"/>
      <c r="Y953" s="423"/>
      <c r="Z953" s="542"/>
      <c r="AA953" s="542"/>
      <c r="AB953" s="374"/>
      <c r="AC953" s="243">
        <v>3000</v>
      </c>
      <c r="AD953" s="112" t="s">
        <v>8</v>
      </c>
      <c r="AE953" s="423"/>
      <c r="AF953" s="542"/>
      <c r="AG953" s="542"/>
      <c r="AH953" s="542"/>
      <c r="AI953" s="423"/>
      <c r="AJ953" s="542"/>
      <c r="AK953" s="423"/>
      <c r="AL953" s="542"/>
      <c r="AM953" s="542"/>
      <c r="AN953" s="542"/>
      <c r="AO953" s="423"/>
      <c r="AP953" s="542"/>
      <c r="AQ953" s="423"/>
      <c r="AR953" s="542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</row>
    <row r="954" spans="1:86">
      <c r="A954" s="484">
        <v>224</v>
      </c>
      <c r="B954" s="635" t="s">
        <v>865</v>
      </c>
      <c r="C954" s="498" t="s">
        <v>866</v>
      </c>
      <c r="D954" s="555">
        <v>0.5</v>
      </c>
      <c r="E954" s="555">
        <v>2000</v>
      </c>
      <c r="F954" s="555">
        <v>0.5</v>
      </c>
      <c r="G954" s="555">
        <v>2000</v>
      </c>
      <c r="H954" s="635"/>
      <c r="I954" s="635"/>
      <c r="J954" s="635"/>
      <c r="K954" s="555"/>
      <c r="L954" s="635"/>
      <c r="M954" s="555"/>
      <c r="N954" s="540"/>
      <c r="O954" s="540"/>
      <c r="P954" s="540"/>
      <c r="Q954" s="421"/>
      <c r="R954" s="540"/>
      <c r="S954" s="421"/>
      <c r="T954" s="540"/>
      <c r="U954" s="540"/>
      <c r="V954" s="540"/>
      <c r="W954" s="421"/>
      <c r="X954" s="540"/>
      <c r="Y954" s="421"/>
      <c r="Z954" s="540" t="s">
        <v>1679</v>
      </c>
      <c r="AA954" s="540" t="s">
        <v>1726</v>
      </c>
      <c r="AB954" s="372" t="s">
        <v>41</v>
      </c>
      <c r="AC954" s="243">
        <v>0.5</v>
      </c>
      <c r="AD954" s="112" t="s">
        <v>5</v>
      </c>
      <c r="AE954" s="421">
        <v>21207.01</v>
      </c>
      <c r="AF954" s="540"/>
      <c r="AG954" s="540"/>
      <c r="AH954" s="540"/>
      <c r="AI954" s="421"/>
      <c r="AJ954" s="540"/>
      <c r="AK954" s="421"/>
      <c r="AL954" s="540"/>
      <c r="AM954" s="540"/>
      <c r="AN954" s="540"/>
      <c r="AO954" s="421"/>
      <c r="AP954" s="540"/>
      <c r="AQ954" s="421"/>
      <c r="AR954" s="540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</row>
    <row r="955" spans="1:86">
      <c r="A955" s="485"/>
      <c r="B955" s="636"/>
      <c r="C955" s="500"/>
      <c r="D955" s="557"/>
      <c r="E955" s="557"/>
      <c r="F955" s="557"/>
      <c r="G955" s="557"/>
      <c r="H955" s="636"/>
      <c r="I955" s="636"/>
      <c r="J955" s="636"/>
      <c r="K955" s="557"/>
      <c r="L955" s="636"/>
      <c r="M955" s="557"/>
      <c r="N955" s="542"/>
      <c r="O955" s="542"/>
      <c r="P955" s="542"/>
      <c r="Q955" s="423"/>
      <c r="R955" s="542"/>
      <c r="S955" s="423"/>
      <c r="T955" s="542"/>
      <c r="U955" s="542"/>
      <c r="V955" s="542"/>
      <c r="W955" s="423"/>
      <c r="X955" s="542"/>
      <c r="Y955" s="423"/>
      <c r="Z955" s="542"/>
      <c r="AA955" s="542"/>
      <c r="AB955" s="374"/>
      <c r="AC955" s="243">
        <v>2000</v>
      </c>
      <c r="AD955" s="112" t="s">
        <v>8</v>
      </c>
      <c r="AE955" s="423"/>
      <c r="AF955" s="542"/>
      <c r="AG955" s="542"/>
      <c r="AH955" s="542"/>
      <c r="AI955" s="423"/>
      <c r="AJ955" s="542"/>
      <c r="AK955" s="423"/>
      <c r="AL955" s="542"/>
      <c r="AM955" s="542"/>
      <c r="AN955" s="542"/>
      <c r="AO955" s="423"/>
      <c r="AP955" s="542"/>
      <c r="AQ955" s="423"/>
      <c r="AR955" s="542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</row>
    <row r="956" spans="1:86">
      <c r="A956" s="484">
        <v>225</v>
      </c>
      <c r="B956" s="635">
        <v>354455</v>
      </c>
      <c r="C956" s="498" t="s">
        <v>867</v>
      </c>
      <c r="D956" s="555">
        <v>0.3</v>
      </c>
      <c r="E956" s="555">
        <v>1200</v>
      </c>
      <c r="F956" s="555">
        <v>0.3</v>
      </c>
      <c r="G956" s="555">
        <v>1200</v>
      </c>
      <c r="H956" s="635"/>
      <c r="I956" s="635"/>
      <c r="J956" s="635"/>
      <c r="K956" s="555"/>
      <c r="L956" s="635"/>
      <c r="M956" s="555"/>
      <c r="N956" s="540"/>
      <c r="O956" s="540"/>
      <c r="P956" s="540"/>
      <c r="Q956" s="421"/>
      <c r="R956" s="540"/>
      <c r="S956" s="421"/>
      <c r="T956" s="540"/>
      <c r="U956" s="540"/>
      <c r="V956" s="540"/>
      <c r="W956" s="421"/>
      <c r="X956" s="540"/>
      <c r="Y956" s="421"/>
      <c r="Z956" s="540" t="s">
        <v>1679</v>
      </c>
      <c r="AA956" s="540" t="s">
        <v>1698</v>
      </c>
      <c r="AB956" s="372" t="s">
        <v>41</v>
      </c>
      <c r="AC956" s="243">
        <v>0.3</v>
      </c>
      <c r="AD956" s="112" t="s">
        <v>5</v>
      </c>
      <c r="AE956" s="421">
        <v>12724.205999999998</v>
      </c>
      <c r="AF956" s="540"/>
      <c r="AG956" s="540"/>
      <c r="AH956" s="540"/>
      <c r="AI956" s="421"/>
      <c r="AJ956" s="540"/>
      <c r="AK956" s="421"/>
      <c r="AL956" s="540"/>
      <c r="AM956" s="540"/>
      <c r="AN956" s="540"/>
      <c r="AO956" s="421"/>
      <c r="AP956" s="540"/>
      <c r="AQ956" s="421"/>
      <c r="AR956" s="540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</row>
    <row r="957" spans="1:86">
      <c r="A957" s="485"/>
      <c r="B957" s="636"/>
      <c r="C957" s="500"/>
      <c r="D957" s="557"/>
      <c r="E957" s="557"/>
      <c r="F957" s="557"/>
      <c r="G957" s="557"/>
      <c r="H957" s="636"/>
      <c r="I957" s="636"/>
      <c r="J957" s="636"/>
      <c r="K957" s="557"/>
      <c r="L957" s="636"/>
      <c r="M957" s="557"/>
      <c r="N957" s="542"/>
      <c r="O957" s="542"/>
      <c r="P957" s="542"/>
      <c r="Q957" s="423"/>
      <c r="R957" s="542"/>
      <c r="S957" s="423"/>
      <c r="T957" s="542"/>
      <c r="U957" s="542"/>
      <c r="V957" s="542"/>
      <c r="W957" s="423"/>
      <c r="X957" s="542"/>
      <c r="Y957" s="423"/>
      <c r="Z957" s="542"/>
      <c r="AA957" s="542"/>
      <c r="AB957" s="374"/>
      <c r="AC957" s="243">
        <v>1200</v>
      </c>
      <c r="AD957" s="112" t="s">
        <v>8</v>
      </c>
      <c r="AE957" s="423"/>
      <c r="AF957" s="542"/>
      <c r="AG957" s="542"/>
      <c r="AH957" s="542"/>
      <c r="AI957" s="423"/>
      <c r="AJ957" s="542"/>
      <c r="AK957" s="423"/>
      <c r="AL957" s="542"/>
      <c r="AM957" s="542"/>
      <c r="AN957" s="542"/>
      <c r="AO957" s="423"/>
      <c r="AP957" s="542"/>
      <c r="AQ957" s="423"/>
      <c r="AR957" s="542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</row>
    <row r="958" spans="1:86">
      <c r="A958" s="484">
        <v>226</v>
      </c>
      <c r="B958" s="635">
        <v>354284</v>
      </c>
      <c r="C958" s="498" t="s">
        <v>868</v>
      </c>
      <c r="D958" s="555">
        <v>0.5</v>
      </c>
      <c r="E958" s="555">
        <v>2250</v>
      </c>
      <c r="F958" s="555">
        <v>0.5</v>
      </c>
      <c r="G958" s="555">
        <v>2250</v>
      </c>
      <c r="H958" s="635"/>
      <c r="I958" s="635"/>
      <c r="J958" s="635"/>
      <c r="K958" s="555"/>
      <c r="L958" s="635"/>
      <c r="M958" s="555"/>
      <c r="N958" s="540"/>
      <c r="O958" s="540"/>
      <c r="P958" s="540"/>
      <c r="Q958" s="421"/>
      <c r="R958" s="540"/>
      <c r="S958" s="421"/>
      <c r="T958" s="540"/>
      <c r="U958" s="540"/>
      <c r="V958" s="540"/>
      <c r="W958" s="421"/>
      <c r="X958" s="540"/>
      <c r="Y958" s="421"/>
      <c r="Z958" s="540" t="s">
        <v>1679</v>
      </c>
      <c r="AA958" s="540" t="s">
        <v>1726</v>
      </c>
      <c r="AB958" s="372" t="s">
        <v>41</v>
      </c>
      <c r="AC958" s="243">
        <v>0.5</v>
      </c>
      <c r="AD958" s="112" t="s">
        <v>5</v>
      </c>
      <c r="AE958" s="421">
        <v>21207.01</v>
      </c>
      <c r="AF958" s="540"/>
      <c r="AG958" s="540"/>
      <c r="AH958" s="540"/>
      <c r="AI958" s="421"/>
      <c r="AJ958" s="540"/>
      <c r="AK958" s="421"/>
      <c r="AL958" s="540"/>
      <c r="AM958" s="540"/>
      <c r="AN958" s="540"/>
      <c r="AO958" s="421"/>
      <c r="AP958" s="540"/>
      <c r="AQ958" s="421"/>
      <c r="AR958" s="540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</row>
    <row r="959" spans="1:86">
      <c r="A959" s="485"/>
      <c r="B959" s="636"/>
      <c r="C959" s="500"/>
      <c r="D959" s="557"/>
      <c r="E959" s="557"/>
      <c r="F959" s="557"/>
      <c r="G959" s="557"/>
      <c r="H959" s="636"/>
      <c r="I959" s="636"/>
      <c r="J959" s="636"/>
      <c r="K959" s="557"/>
      <c r="L959" s="636"/>
      <c r="M959" s="557"/>
      <c r="N959" s="542"/>
      <c r="O959" s="542"/>
      <c r="P959" s="542"/>
      <c r="Q959" s="423"/>
      <c r="R959" s="542"/>
      <c r="S959" s="423"/>
      <c r="T959" s="542"/>
      <c r="U959" s="542"/>
      <c r="V959" s="542"/>
      <c r="W959" s="423"/>
      <c r="X959" s="542"/>
      <c r="Y959" s="423"/>
      <c r="Z959" s="542"/>
      <c r="AA959" s="542"/>
      <c r="AB959" s="374"/>
      <c r="AC959" s="243">
        <v>2250</v>
      </c>
      <c r="AD959" s="112" t="s">
        <v>8</v>
      </c>
      <c r="AE959" s="423"/>
      <c r="AF959" s="542"/>
      <c r="AG959" s="542"/>
      <c r="AH959" s="542"/>
      <c r="AI959" s="423"/>
      <c r="AJ959" s="542"/>
      <c r="AK959" s="423"/>
      <c r="AL959" s="542"/>
      <c r="AM959" s="542"/>
      <c r="AN959" s="542"/>
      <c r="AO959" s="423"/>
      <c r="AP959" s="542"/>
      <c r="AQ959" s="423"/>
      <c r="AR959" s="542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</row>
    <row r="960" spans="1:86">
      <c r="A960" s="484">
        <v>227</v>
      </c>
      <c r="B960" s="635">
        <v>354288</v>
      </c>
      <c r="C960" s="498" t="s">
        <v>869</v>
      </c>
      <c r="D960" s="555">
        <v>0.5</v>
      </c>
      <c r="E960" s="555">
        <v>2000</v>
      </c>
      <c r="F960" s="555">
        <v>0.5</v>
      </c>
      <c r="G960" s="555">
        <v>2000</v>
      </c>
      <c r="H960" s="635"/>
      <c r="I960" s="635"/>
      <c r="J960" s="635"/>
      <c r="K960" s="555"/>
      <c r="L960" s="635"/>
      <c r="M960" s="555"/>
      <c r="N960" s="540"/>
      <c r="O960" s="540"/>
      <c r="P960" s="540"/>
      <c r="Q960" s="421"/>
      <c r="R960" s="540"/>
      <c r="S960" s="421"/>
      <c r="T960" s="540"/>
      <c r="U960" s="540"/>
      <c r="V960" s="540"/>
      <c r="W960" s="421"/>
      <c r="X960" s="540"/>
      <c r="Y960" s="421"/>
      <c r="Z960" s="540" t="s">
        <v>1679</v>
      </c>
      <c r="AA960" s="540" t="s">
        <v>1726</v>
      </c>
      <c r="AB960" s="372" t="s">
        <v>41</v>
      </c>
      <c r="AC960" s="243">
        <v>0.5</v>
      </c>
      <c r="AD960" s="112" t="s">
        <v>5</v>
      </c>
      <c r="AE960" s="421">
        <v>21207.01</v>
      </c>
      <c r="AF960" s="540"/>
      <c r="AG960" s="540"/>
      <c r="AH960" s="540"/>
      <c r="AI960" s="421"/>
      <c r="AJ960" s="540"/>
      <c r="AK960" s="421"/>
      <c r="AL960" s="540"/>
      <c r="AM960" s="540"/>
      <c r="AN960" s="540"/>
      <c r="AO960" s="421"/>
      <c r="AP960" s="540"/>
      <c r="AQ960" s="421"/>
      <c r="AR960" s="540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</row>
    <row r="961" spans="1:86">
      <c r="A961" s="485"/>
      <c r="B961" s="636"/>
      <c r="C961" s="500"/>
      <c r="D961" s="557"/>
      <c r="E961" s="557"/>
      <c r="F961" s="557"/>
      <c r="G961" s="557"/>
      <c r="H961" s="636"/>
      <c r="I961" s="636"/>
      <c r="J961" s="636"/>
      <c r="K961" s="557"/>
      <c r="L961" s="636"/>
      <c r="M961" s="557"/>
      <c r="N961" s="542"/>
      <c r="O961" s="542"/>
      <c r="P961" s="542"/>
      <c r="Q961" s="423"/>
      <c r="R961" s="542"/>
      <c r="S961" s="423"/>
      <c r="T961" s="542"/>
      <c r="U961" s="542"/>
      <c r="V961" s="542"/>
      <c r="W961" s="423"/>
      <c r="X961" s="542"/>
      <c r="Y961" s="423"/>
      <c r="Z961" s="542"/>
      <c r="AA961" s="542"/>
      <c r="AB961" s="374"/>
      <c r="AC961" s="243">
        <v>2000</v>
      </c>
      <c r="AD961" s="112" t="s">
        <v>8</v>
      </c>
      <c r="AE961" s="423"/>
      <c r="AF961" s="542"/>
      <c r="AG961" s="542"/>
      <c r="AH961" s="542"/>
      <c r="AI961" s="423"/>
      <c r="AJ961" s="542"/>
      <c r="AK961" s="423"/>
      <c r="AL961" s="542"/>
      <c r="AM961" s="542"/>
      <c r="AN961" s="542"/>
      <c r="AO961" s="423"/>
      <c r="AP961" s="542"/>
      <c r="AQ961" s="423"/>
      <c r="AR961" s="542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</row>
    <row r="962" spans="1:86" s="61" customFormat="1" ht="21" customHeight="1">
      <c r="A962" s="645">
        <v>228</v>
      </c>
      <c r="B962" s="405">
        <v>354149</v>
      </c>
      <c r="C962" s="648" t="s">
        <v>870</v>
      </c>
      <c r="D962" s="390">
        <v>0.5</v>
      </c>
      <c r="E962" s="390">
        <v>1900</v>
      </c>
      <c r="F962" s="390">
        <v>0.5</v>
      </c>
      <c r="G962" s="390">
        <v>1900</v>
      </c>
      <c r="H962" s="405"/>
      <c r="I962" s="405"/>
      <c r="J962" s="405"/>
      <c r="K962" s="405"/>
      <c r="L962" s="405"/>
      <c r="M962" s="405"/>
      <c r="N962" s="405" t="s">
        <v>2099</v>
      </c>
      <c r="O962" s="405" t="s">
        <v>2100</v>
      </c>
      <c r="P962" s="405" t="s">
        <v>11</v>
      </c>
      <c r="Q962" s="266">
        <v>0.29299999999999998</v>
      </c>
      <c r="R962" s="303" t="s">
        <v>5</v>
      </c>
      <c r="S962" s="390">
        <v>2685.3449999999998</v>
      </c>
      <c r="T962" s="390"/>
      <c r="U962" s="390"/>
      <c r="V962" s="390"/>
      <c r="W962" s="390"/>
      <c r="X962" s="390"/>
      <c r="Y962" s="390"/>
      <c r="Z962" s="390"/>
      <c r="AA962" s="390"/>
      <c r="AB962" s="390"/>
      <c r="AC962" s="390"/>
      <c r="AD962" s="390"/>
      <c r="AE962" s="390"/>
      <c r="AF962" s="390"/>
      <c r="AG962" s="390"/>
      <c r="AH962" s="390"/>
      <c r="AI962" s="390"/>
      <c r="AJ962" s="390"/>
      <c r="AK962" s="390"/>
      <c r="AL962" s="390"/>
      <c r="AM962" s="390"/>
      <c r="AN962" s="390"/>
      <c r="AO962" s="390"/>
      <c r="AP962" s="390"/>
      <c r="AQ962" s="390"/>
      <c r="AR962" s="390"/>
    </row>
    <row r="963" spans="1:86" s="61" customFormat="1" ht="21" customHeight="1">
      <c r="A963" s="646"/>
      <c r="B963" s="406"/>
      <c r="C963" s="649"/>
      <c r="D963" s="391"/>
      <c r="E963" s="391"/>
      <c r="F963" s="391"/>
      <c r="G963" s="391"/>
      <c r="H963" s="406"/>
      <c r="I963" s="406"/>
      <c r="J963" s="406"/>
      <c r="K963" s="406"/>
      <c r="L963" s="406"/>
      <c r="M963" s="406"/>
      <c r="N963" s="406"/>
      <c r="O963" s="406"/>
      <c r="P963" s="407"/>
      <c r="Q963" s="266">
        <v>1225</v>
      </c>
      <c r="R963" s="303" t="s">
        <v>8</v>
      </c>
      <c r="S963" s="391"/>
      <c r="T963" s="391"/>
      <c r="U963" s="391"/>
      <c r="V963" s="391"/>
      <c r="W963" s="391"/>
      <c r="X963" s="391"/>
      <c r="Y963" s="391"/>
      <c r="Z963" s="391"/>
      <c r="AA963" s="391"/>
      <c r="AB963" s="391"/>
      <c r="AC963" s="391"/>
      <c r="AD963" s="391"/>
      <c r="AE963" s="391"/>
      <c r="AF963" s="391"/>
      <c r="AG963" s="391"/>
      <c r="AH963" s="391"/>
      <c r="AI963" s="391"/>
      <c r="AJ963" s="391"/>
      <c r="AK963" s="391"/>
      <c r="AL963" s="391"/>
      <c r="AM963" s="391"/>
      <c r="AN963" s="391"/>
      <c r="AO963" s="391"/>
      <c r="AP963" s="391"/>
      <c r="AQ963" s="391"/>
      <c r="AR963" s="391"/>
    </row>
    <row r="964" spans="1:86" s="61" customFormat="1" ht="21" customHeight="1">
      <c r="A964" s="646"/>
      <c r="B964" s="406"/>
      <c r="C964" s="649"/>
      <c r="D964" s="391"/>
      <c r="E964" s="391"/>
      <c r="F964" s="391"/>
      <c r="G964" s="391"/>
      <c r="H964" s="406"/>
      <c r="I964" s="406"/>
      <c r="J964" s="406"/>
      <c r="K964" s="406"/>
      <c r="L964" s="406"/>
      <c r="M964" s="406"/>
      <c r="N964" s="407"/>
      <c r="O964" s="407"/>
      <c r="P964" s="304" t="s">
        <v>105</v>
      </c>
      <c r="Q964" s="266">
        <f>Q963</f>
        <v>1225</v>
      </c>
      <c r="R964" s="303" t="s">
        <v>8</v>
      </c>
      <c r="S964" s="391"/>
      <c r="T964" s="391"/>
      <c r="U964" s="391"/>
      <c r="V964" s="391"/>
      <c r="W964" s="391"/>
      <c r="X964" s="391"/>
      <c r="Y964" s="391"/>
      <c r="Z964" s="391"/>
      <c r="AA964" s="391"/>
      <c r="AB964" s="391"/>
      <c r="AC964" s="391"/>
      <c r="AD964" s="391"/>
      <c r="AE964" s="391"/>
      <c r="AF964" s="391"/>
      <c r="AG964" s="391"/>
      <c r="AH964" s="391"/>
      <c r="AI964" s="391"/>
      <c r="AJ964" s="391"/>
      <c r="AK964" s="391"/>
      <c r="AL964" s="391"/>
      <c r="AM964" s="391"/>
      <c r="AN964" s="391"/>
      <c r="AO964" s="391"/>
      <c r="AP964" s="391"/>
      <c r="AQ964" s="391"/>
      <c r="AR964" s="391"/>
    </row>
    <row r="965" spans="1:86" s="61" customFormat="1" ht="23.25" customHeight="1">
      <c r="A965" s="646"/>
      <c r="B965" s="406"/>
      <c r="C965" s="649"/>
      <c r="D965" s="391"/>
      <c r="E965" s="391"/>
      <c r="F965" s="391"/>
      <c r="G965" s="391"/>
      <c r="H965" s="406"/>
      <c r="I965" s="406"/>
      <c r="J965" s="406"/>
      <c r="K965" s="406"/>
      <c r="L965" s="406"/>
      <c r="M965" s="406"/>
      <c r="N965" s="405" t="s">
        <v>2101</v>
      </c>
      <c r="O965" s="405" t="s">
        <v>2102</v>
      </c>
      <c r="P965" s="405" t="s">
        <v>11</v>
      </c>
      <c r="Q965" s="266">
        <v>0.161</v>
      </c>
      <c r="R965" s="303" t="s">
        <v>5</v>
      </c>
      <c r="S965" s="391"/>
      <c r="T965" s="391"/>
      <c r="U965" s="391"/>
      <c r="V965" s="391"/>
      <c r="W965" s="391"/>
      <c r="X965" s="391"/>
      <c r="Y965" s="391"/>
      <c r="Z965" s="391"/>
      <c r="AA965" s="391"/>
      <c r="AB965" s="391"/>
      <c r="AC965" s="391"/>
      <c r="AD965" s="391"/>
      <c r="AE965" s="391"/>
      <c r="AF965" s="391"/>
      <c r="AG965" s="391"/>
      <c r="AH965" s="391"/>
      <c r="AI965" s="391"/>
      <c r="AJ965" s="391"/>
      <c r="AK965" s="391"/>
      <c r="AL965" s="391"/>
      <c r="AM965" s="391"/>
      <c r="AN965" s="391"/>
      <c r="AO965" s="391"/>
      <c r="AP965" s="391"/>
      <c r="AQ965" s="391"/>
      <c r="AR965" s="391"/>
    </row>
    <row r="966" spans="1:86" s="61" customFormat="1" ht="23.25" customHeight="1">
      <c r="A966" s="646"/>
      <c r="B966" s="406"/>
      <c r="C966" s="649"/>
      <c r="D966" s="391"/>
      <c r="E966" s="391"/>
      <c r="F966" s="391"/>
      <c r="G966" s="391"/>
      <c r="H966" s="406"/>
      <c r="I966" s="406"/>
      <c r="J966" s="406"/>
      <c r="K966" s="406"/>
      <c r="L966" s="406"/>
      <c r="M966" s="406"/>
      <c r="N966" s="406"/>
      <c r="O966" s="406"/>
      <c r="P966" s="407"/>
      <c r="Q966" s="266">
        <v>675</v>
      </c>
      <c r="R966" s="303" t="s">
        <v>8</v>
      </c>
      <c r="S966" s="391"/>
      <c r="T966" s="391"/>
      <c r="U966" s="391"/>
      <c r="V966" s="391"/>
      <c r="W966" s="391"/>
      <c r="X966" s="391"/>
      <c r="Y966" s="391"/>
      <c r="Z966" s="391"/>
      <c r="AA966" s="391"/>
      <c r="AB966" s="391"/>
      <c r="AC966" s="391"/>
      <c r="AD966" s="391"/>
      <c r="AE966" s="391"/>
      <c r="AF966" s="391"/>
      <c r="AG966" s="391"/>
      <c r="AH966" s="391"/>
      <c r="AI966" s="391"/>
      <c r="AJ966" s="391"/>
      <c r="AK966" s="391"/>
      <c r="AL966" s="391"/>
      <c r="AM966" s="391"/>
      <c r="AN966" s="391"/>
      <c r="AO966" s="391"/>
      <c r="AP966" s="391"/>
      <c r="AQ966" s="391"/>
      <c r="AR966" s="391"/>
    </row>
    <row r="967" spans="1:86" s="61" customFormat="1" ht="23.25" customHeight="1">
      <c r="A967" s="647"/>
      <c r="B967" s="407"/>
      <c r="C967" s="650"/>
      <c r="D967" s="392"/>
      <c r="E967" s="392"/>
      <c r="F967" s="392"/>
      <c r="G967" s="392"/>
      <c r="H967" s="407"/>
      <c r="I967" s="407"/>
      <c r="J967" s="407"/>
      <c r="K967" s="407"/>
      <c r="L967" s="407"/>
      <c r="M967" s="407"/>
      <c r="N967" s="407"/>
      <c r="O967" s="407"/>
      <c r="P967" s="304" t="s">
        <v>105</v>
      </c>
      <c r="Q967" s="266">
        <f>Q966</f>
        <v>675</v>
      </c>
      <c r="R967" s="303" t="s">
        <v>8</v>
      </c>
      <c r="S967" s="392"/>
      <c r="T967" s="392"/>
      <c r="U967" s="392"/>
      <c r="V967" s="392"/>
      <c r="W967" s="392"/>
      <c r="X967" s="392"/>
      <c r="Y967" s="392"/>
      <c r="Z967" s="392"/>
      <c r="AA967" s="392"/>
      <c r="AB967" s="392"/>
      <c r="AC967" s="392"/>
      <c r="AD967" s="392"/>
      <c r="AE967" s="392"/>
      <c r="AF967" s="392"/>
      <c r="AG967" s="392"/>
      <c r="AH967" s="392"/>
      <c r="AI967" s="392"/>
      <c r="AJ967" s="392"/>
      <c r="AK967" s="392"/>
      <c r="AL967" s="392"/>
      <c r="AM967" s="392"/>
      <c r="AN967" s="392"/>
      <c r="AO967" s="392"/>
      <c r="AP967" s="392"/>
      <c r="AQ967" s="392"/>
      <c r="AR967" s="392"/>
    </row>
    <row r="968" spans="1:86">
      <c r="A968" s="484">
        <v>229</v>
      </c>
      <c r="B968" s="635">
        <v>354151</v>
      </c>
      <c r="C968" s="498" t="s">
        <v>871</v>
      </c>
      <c r="D968" s="555">
        <v>1.5</v>
      </c>
      <c r="E968" s="555">
        <v>6000</v>
      </c>
      <c r="F968" s="555">
        <v>1.5</v>
      </c>
      <c r="G968" s="555">
        <v>6000</v>
      </c>
      <c r="H968" s="635"/>
      <c r="I968" s="635"/>
      <c r="J968" s="635"/>
      <c r="K968" s="555"/>
      <c r="L968" s="635"/>
      <c r="M968" s="555"/>
      <c r="N968" s="540"/>
      <c r="O968" s="540"/>
      <c r="P968" s="540"/>
      <c r="Q968" s="421"/>
      <c r="R968" s="540"/>
      <c r="S968" s="421"/>
      <c r="T968" s="540"/>
      <c r="U968" s="540"/>
      <c r="V968" s="540"/>
      <c r="W968" s="421"/>
      <c r="X968" s="540"/>
      <c r="Y968" s="421"/>
      <c r="Z968" s="540" t="s">
        <v>1679</v>
      </c>
      <c r="AA968" s="540" t="s">
        <v>2103</v>
      </c>
      <c r="AB968" s="372" t="s">
        <v>41</v>
      </c>
      <c r="AC968" s="243">
        <v>1.5</v>
      </c>
      <c r="AD968" s="112" t="s">
        <v>5</v>
      </c>
      <c r="AE968" s="421">
        <v>63621.03</v>
      </c>
      <c r="AF968" s="540"/>
      <c r="AG968" s="540"/>
      <c r="AH968" s="540"/>
      <c r="AI968" s="421"/>
      <c r="AJ968" s="540"/>
      <c r="AK968" s="421"/>
      <c r="AL968" s="540"/>
      <c r="AM968" s="540"/>
      <c r="AN968" s="540"/>
      <c r="AO968" s="421"/>
      <c r="AP968" s="540"/>
      <c r="AQ968" s="421"/>
      <c r="AR968" s="540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</row>
    <row r="969" spans="1:86">
      <c r="A969" s="485"/>
      <c r="B969" s="636"/>
      <c r="C969" s="500"/>
      <c r="D969" s="557"/>
      <c r="E969" s="557"/>
      <c r="F969" s="557"/>
      <c r="G969" s="557"/>
      <c r="H969" s="636"/>
      <c r="I969" s="636"/>
      <c r="J969" s="636"/>
      <c r="K969" s="557"/>
      <c r="L969" s="636"/>
      <c r="M969" s="557"/>
      <c r="N969" s="542"/>
      <c r="O969" s="542"/>
      <c r="P969" s="542"/>
      <c r="Q969" s="423"/>
      <c r="R969" s="542"/>
      <c r="S969" s="423"/>
      <c r="T969" s="542"/>
      <c r="U969" s="542"/>
      <c r="V969" s="542"/>
      <c r="W969" s="423"/>
      <c r="X969" s="542"/>
      <c r="Y969" s="423"/>
      <c r="Z969" s="542"/>
      <c r="AA969" s="542"/>
      <c r="AB969" s="374"/>
      <c r="AC969" s="243">
        <v>6000</v>
      </c>
      <c r="AD969" s="112" t="s">
        <v>8</v>
      </c>
      <c r="AE969" s="423"/>
      <c r="AF969" s="542"/>
      <c r="AG969" s="542"/>
      <c r="AH969" s="542"/>
      <c r="AI969" s="423"/>
      <c r="AJ969" s="542"/>
      <c r="AK969" s="423"/>
      <c r="AL969" s="542"/>
      <c r="AM969" s="542"/>
      <c r="AN969" s="542"/>
      <c r="AO969" s="423"/>
      <c r="AP969" s="542"/>
      <c r="AQ969" s="423"/>
      <c r="AR969" s="542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</row>
    <row r="970" spans="1:86">
      <c r="A970" s="484">
        <v>230</v>
      </c>
      <c r="B970" s="635">
        <v>354272</v>
      </c>
      <c r="C970" s="498" t="s">
        <v>872</v>
      </c>
      <c r="D970" s="555">
        <v>0.8</v>
      </c>
      <c r="E970" s="555">
        <v>5600</v>
      </c>
      <c r="F970" s="555">
        <v>0.8</v>
      </c>
      <c r="G970" s="555">
        <v>5600</v>
      </c>
      <c r="H970" s="635"/>
      <c r="I970" s="635"/>
      <c r="J970" s="635"/>
      <c r="K970" s="555"/>
      <c r="L970" s="635"/>
      <c r="M970" s="555"/>
      <c r="N970" s="540"/>
      <c r="O970" s="540"/>
      <c r="P970" s="540"/>
      <c r="Q970" s="421"/>
      <c r="R970" s="540"/>
      <c r="S970" s="421"/>
      <c r="T970" s="540"/>
      <c r="U970" s="540"/>
      <c r="V970" s="540"/>
      <c r="W970" s="421"/>
      <c r="X970" s="540"/>
      <c r="Y970" s="421"/>
      <c r="Z970" s="540" t="s">
        <v>1679</v>
      </c>
      <c r="AA970" s="540" t="s">
        <v>1680</v>
      </c>
      <c r="AB970" s="372" t="s">
        <v>41</v>
      </c>
      <c r="AC970" s="243">
        <v>0.8</v>
      </c>
      <c r="AD970" s="112" t="s">
        <v>5</v>
      </c>
      <c r="AE970" s="421">
        <v>33931.216</v>
      </c>
      <c r="AF970" s="540"/>
      <c r="AG970" s="540"/>
      <c r="AH970" s="540"/>
      <c r="AI970" s="421"/>
      <c r="AJ970" s="540"/>
      <c r="AK970" s="421"/>
      <c r="AL970" s="540"/>
      <c r="AM970" s="540"/>
      <c r="AN970" s="540"/>
      <c r="AO970" s="421"/>
      <c r="AP970" s="540"/>
      <c r="AQ970" s="421"/>
      <c r="AR970" s="540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</row>
    <row r="971" spans="1:86">
      <c r="A971" s="485"/>
      <c r="B971" s="636"/>
      <c r="C971" s="500"/>
      <c r="D971" s="557"/>
      <c r="E971" s="557"/>
      <c r="F971" s="557"/>
      <c r="G971" s="557"/>
      <c r="H971" s="636"/>
      <c r="I971" s="636"/>
      <c r="J971" s="636"/>
      <c r="K971" s="557"/>
      <c r="L971" s="636"/>
      <c r="M971" s="557"/>
      <c r="N971" s="542"/>
      <c r="O971" s="542"/>
      <c r="P971" s="542"/>
      <c r="Q971" s="423"/>
      <c r="R971" s="542"/>
      <c r="S971" s="423"/>
      <c r="T971" s="542"/>
      <c r="U971" s="542"/>
      <c r="V971" s="542"/>
      <c r="W971" s="423"/>
      <c r="X971" s="542"/>
      <c r="Y971" s="423"/>
      <c r="Z971" s="542"/>
      <c r="AA971" s="542"/>
      <c r="AB971" s="374"/>
      <c r="AC971" s="243">
        <v>5600</v>
      </c>
      <c r="AD971" s="112" t="s">
        <v>8</v>
      </c>
      <c r="AE971" s="423"/>
      <c r="AF971" s="542"/>
      <c r="AG971" s="542"/>
      <c r="AH971" s="542"/>
      <c r="AI971" s="423"/>
      <c r="AJ971" s="542"/>
      <c r="AK971" s="423"/>
      <c r="AL971" s="542"/>
      <c r="AM971" s="542"/>
      <c r="AN971" s="542"/>
      <c r="AO971" s="423"/>
      <c r="AP971" s="542"/>
      <c r="AQ971" s="423"/>
      <c r="AR971" s="542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</row>
    <row r="972" spans="1:86">
      <c r="A972" s="484">
        <v>231</v>
      </c>
      <c r="B972" s="635">
        <v>354150</v>
      </c>
      <c r="C972" s="498" t="s">
        <v>877</v>
      </c>
      <c r="D972" s="555">
        <v>0.7</v>
      </c>
      <c r="E972" s="555">
        <v>4200</v>
      </c>
      <c r="F972" s="555">
        <v>0.7</v>
      </c>
      <c r="G972" s="555">
        <v>4200</v>
      </c>
      <c r="H972" s="635"/>
      <c r="I972" s="635"/>
      <c r="J972" s="635"/>
      <c r="K972" s="555"/>
      <c r="L972" s="635"/>
      <c r="M972" s="555"/>
      <c r="N972" s="635"/>
      <c r="O972" s="635"/>
      <c r="P972" s="635"/>
      <c r="Q972" s="555"/>
      <c r="R972" s="635"/>
      <c r="S972" s="555"/>
      <c r="T972" s="440" t="s">
        <v>2104</v>
      </c>
      <c r="U972" s="635" t="s">
        <v>1740</v>
      </c>
      <c r="V972" s="372" t="s">
        <v>11</v>
      </c>
      <c r="W972" s="243">
        <v>0.7</v>
      </c>
      <c r="X972" s="112" t="s">
        <v>5</v>
      </c>
      <c r="Y972" s="421">
        <v>9422.7909999999993</v>
      </c>
      <c r="Z972" s="418"/>
      <c r="AA972" s="418"/>
      <c r="AB972" s="418"/>
      <c r="AC972" s="421"/>
      <c r="AD972" s="418"/>
      <c r="AE972" s="421"/>
      <c r="AF972" s="418"/>
      <c r="AG972" s="418"/>
      <c r="AH972" s="418"/>
      <c r="AI972" s="421"/>
      <c r="AJ972" s="418"/>
      <c r="AK972" s="421"/>
      <c r="AL972" s="418"/>
      <c r="AM972" s="418"/>
      <c r="AN972" s="418"/>
      <c r="AO972" s="421"/>
      <c r="AP972" s="418"/>
      <c r="AQ972" s="421"/>
      <c r="AR972" s="418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</row>
    <row r="973" spans="1:86">
      <c r="A973" s="504"/>
      <c r="B973" s="654"/>
      <c r="C973" s="499"/>
      <c r="D973" s="556"/>
      <c r="E973" s="556"/>
      <c r="F973" s="556"/>
      <c r="G973" s="556"/>
      <c r="H973" s="654"/>
      <c r="I973" s="654"/>
      <c r="J973" s="654"/>
      <c r="K973" s="556"/>
      <c r="L973" s="654"/>
      <c r="M973" s="556"/>
      <c r="N973" s="654"/>
      <c r="O973" s="654"/>
      <c r="P973" s="654"/>
      <c r="Q973" s="556"/>
      <c r="R973" s="654"/>
      <c r="S973" s="556"/>
      <c r="T973" s="441"/>
      <c r="U973" s="654"/>
      <c r="V973" s="374"/>
      <c r="W973" s="243">
        <v>4200</v>
      </c>
      <c r="X973" s="112" t="s">
        <v>8</v>
      </c>
      <c r="Y973" s="422"/>
      <c r="Z973" s="419"/>
      <c r="AA973" s="419"/>
      <c r="AB973" s="419"/>
      <c r="AC973" s="422"/>
      <c r="AD973" s="419"/>
      <c r="AE973" s="422"/>
      <c r="AF973" s="419"/>
      <c r="AG973" s="419"/>
      <c r="AH973" s="419"/>
      <c r="AI973" s="422"/>
      <c r="AJ973" s="419"/>
      <c r="AK973" s="422"/>
      <c r="AL973" s="419"/>
      <c r="AM973" s="419"/>
      <c r="AN973" s="419"/>
      <c r="AO973" s="422"/>
      <c r="AP973" s="419"/>
      <c r="AQ973" s="422"/>
      <c r="AR973" s="419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</row>
    <row r="974" spans="1:86">
      <c r="A974" s="485"/>
      <c r="B974" s="636"/>
      <c r="C974" s="500"/>
      <c r="D974" s="557"/>
      <c r="E974" s="557"/>
      <c r="F974" s="557"/>
      <c r="G974" s="557"/>
      <c r="H974" s="636"/>
      <c r="I974" s="636"/>
      <c r="J974" s="636"/>
      <c r="K974" s="557"/>
      <c r="L974" s="636"/>
      <c r="M974" s="557"/>
      <c r="N974" s="636"/>
      <c r="O974" s="636"/>
      <c r="P974" s="636"/>
      <c r="Q974" s="557"/>
      <c r="R974" s="636"/>
      <c r="S974" s="557"/>
      <c r="T974" s="442"/>
      <c r="U974" s="636"/>
      <c r="V974" s="233" t="s">
        <v>105</v>
      </c>
      <c r="W974" s="243">
        <f>W973</f>
        <v>4200</v>
      </c>
      <c r="X974" s="112" t="s">
        <v>8</v>
      </c>
      <c r="Y974" s="423"/>
      <c r="Z974" s="420"/>
      <c r="AA974" s="420"/>
      <c r="AB974" s="420"/>
      <c r="AC974" s="423"/>
      <c r="AD974" s="420"/>
      <c r="AE974" s="423"/>
      <c r="AF974" s="420"/>
      <c r="AG974" s="420"/>
      <c r="AH974" s="420"/>
      <c r="AI974" s="423"/>
      <c r="AJ974" s="420"/>
      <c r="AK974" s="423"/>
      <c r="AL974" s="420"/>
      <c r="AM974" s="420"/>
      <c r="AN974" s="420"/>
      <c r="AO974" s="423"/>
      <c r="AP974" s="420"/>
      <c r="AQ974" s="423"/>
      <c r="AR974" s="420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</row>
    <row r="975" spans="1:86">
      <c r="A975" s="468">
        <v>232</v>
      </c>
      <c r="B975" s="440">
        <v>354117</v>
      </c>
      <c r="C975" s="498" t="s">
        <v>882</v>
      </c>
      <c r="D975" s="501">
        <v>1.7</v>
      </c>
      <c r="E975" s="501">
        <v>7629</v>
      </c>
      <c r="F975" s="501">
        <v>1.7</v>
      </c>
      <c r="G975" s="501">
        <v>7629</v>
      </c>
      <c r="H975" s="440"/>
      <c r="I975" s="440"/>
      <c r="J975" s="440"/>
      <c r="K975" s="501"/>
      <c r="L975" s="440"/>
      <c r="M975" s="501"/>
      <c r="N975" s="440" t="s">
        <v>2105</v>
      </c>
      <c r="O975" s="440" t="s">
        <v>2106</v>
      </c>
      <c r="P975" s="440" t="s">
        <v>11</v>
      </c>
      <c r="Q975" s="267">
        <v>1.7</v>
      </c>
      <c r="R975" s="226" t="s">
        <v>5</v>
      </c>
      <c r="S975" s="421">
        <v>21975.358901477503</v>
      </c>
      <c r="T975" s="418"/>
      <c r="U975" s="418"/>
      <c r="V975" s="418"/>
      <c r="W975" s="421"/>
      <c r="X975" s="418"/>
      <c r="Y975" s="421"/>
      <c r="Z975" s="418"/>
      <c r="AA975" s="418"/>
      <c r="AB975" s="418"/>
      <c r="AC975" s="421"/>
      <c r="AD975" s="418"/>
      <c r="AE975" s="421"/>
      <c r="AF975" s="418"/>
      <c r="AG975" s="418"/>
      <c r="AH975" s="418"/>
      <c r="AI975" s="421"/>
      <c r="AJ975" s="418"/>
      <c r="AK975" s="421"/>
      <c r="AL975" s="418"/>
      <c r="AM975" s="418"/>
      <c r="AN975" s="418"/>
      <c r="AO975" s="421"/>
      <c r="AP975" s="418"/>
      <c r="AQ975" s="421"/>
      <c r="AR975" s="418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</row>
    <row r="976" spans="1:86">
      <c r="A976" s="469"/>
      <c r="B976" s="441"/>
      <c r="C976" s="499"/>
      <c r="D976" s="502"/>
      <c r="E976" s="502"/>
      <c r="F976" s="502"/>
      <c r="G976" s="502"/>
      <c r="H976" s="441"/>
      <c r="I976" s="441"/>
      <c r="J976" s="441"/>
      <c r="K976" s="502"/>
      <c r="L976" s="441"/>
      <c r="M976" s="502"/>
      <c r="N976" s="441"/>
      <c r="O976" s="441"/>
      <c r="P976" s="442"/>
      <c r="Q976" s="268">
        <v>7629</v>
      </c>
      <c r="R976" s="229" t="s">
        <v>8</v>
      </c>
      <c r="S976" s="422"/>
      <c r="T976" s="419"/>
      <c r="U976" s="419"/>
      <c r="V976" s="419"/>
      <c r="W976" s="422"/>
      <c r="X976" s="419"/>
      <c r="Y976" s="422"/>
      <c r="Z976" s="419"/>
      <c r="AA976" s="419"/>
      <c r="AB976" s="419"/>
      <c r="AC976" s="422"/>
      <c r="AD976" s="419"/>
      <c r="AE976" s="422"/>
      <c r="AF976" s="419"/>
      <c r="AG976" s="419"/>
      <c r="AH976" s="419"/>
      <c r="AI976" s="422"/>
      <c r="AJ976" s="419"/>
      <c r="AK976" s="422"/>
      <c r="AL976" s="419"/>
      <c r="AM976" s="419"/>
      <c r="AN976" s="419"/>
      <c r="AO976" s="422"/>
      <c r="AP976" s="419"/>
      <c r="AQ976" s="422"/>
      <c r="AR976" s="419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</row>
    <row r="977" spans="1:86">
      <c r="A977" s="470"/>
      <c r="B977" s="442"/>
      <c r="C977" s="500"/>
      <c r="D977" s="503"/>
      <c r="E977" s="503"/>
      <c r="F977" s="503"/>
      <c r="G977" s="503"/>
      <c r="H977" s="442"/>
      <c r="I977" s="442"/>
      <c r="J977" s="442"/>
      <c r="K977" s="503"/>
      <c r="L977" s="442"/>
      <c r="M977" s="503"/>
      <c r="N977" s="442"/>
      <c r="O977" s="442"/>
      <c r="P977" s="233" t="s">
        <v>105</v>
      </c>
      <c r="Q977" s="243">
        <f>Q976</f>
        <v>7629</v>
      </c>
      <c r="R977" s="112" t="s">
        <v>8</v>
      </c>
      <c r="S977" s="423"/>
      <c r="T977" s="420"/>
      <c r="U977" s="420"/>
      <c r="V977" s="420"/>
      <c r="W977" s="423"/>
      <c r="X977" s="420"/>
      <c r="Y977" s="423"/>
      <c r="Z977" s="420"/>
      <c r="AA977" s="420"/>
      <c r="AB977" s="420"/>
      <c r="AC977" s="423"/>
      <c r="AD977" s="420"/>
      <c r="AE977" s="423"/>
      <c r="AF977" s="420"/>
      <c r="AG977" s="420"/>
      <c r="AH977" s="420"/>
      <c r="AI977" s="423"/>
      <c r="AJ977" s="420"/>
      <c r="AK977" s="423"/>
      <c r="AL977" s="420"/>
      <c r="AM977" s="420"/>
      <c r="AN977" s="420"/>
      <c r="AO977" s="423"/>
      <c r="AP977" s="420"/>
      <c r="AQ977" s="423"/>
      <c r="AR977" s="420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</row>
    <row r="978" spans="1:86">
      <c r="A978" s="468">
        <v>233</v>
      </c>
      <c r="B978" s="440" t="s">
        <v>885</v>
      </c>
      <c r="C978" s="498" t="s">
        <v>886</v>
      </c>
      <c r="D978" s="501">
        <v>3.2</v>
      </c>
      <c r="E978" s="501">
        <v>16518</v>
      </c>
      <c r="F978" s="501">
        <v>3.2</v>
      </c>
      <c r="G978" s="501">
        <v>16518</v>
      </c>
      <c r="H978" s="440"/>
      <c r="I978" s="440"/>
      <c r="J978" s="440"/>
      <c r="K978" s="501"/>
      <c r="L978" s="440"/>
      <c r="M978" s="501"/>
      <c r="N978" s="440" t="s">
        <v>1950</v>
      </c>
      <c r="O978" s="440" t="s">
        <v>2107</v>
      </c>
      <c r="P978" s="440" t="s">
        <v>11</v>
      </c>
      <c r="Q978" s="267">
        <v>2.1779999999999999</v>
      </c>
      <c r="R978" s="226" t="s">
        <v>5</v>
      </c>
      <c r="S978" s="421">
        <v>28154.312757304706</v>
      </c>
      <c r="T978" s="418"/>
      <c r="U978" s="418"/>
      <c r="V978" s="418"/>
      <c r="W978" s="421"/>
      <c r="X978" s="418"/>
      <c r="Y978" s="421"/>
      <c r="Z978" s="418"/>
      <c r="AA978" s="418"/>
      <c r="AB978" s="418"/>
      <c r="AC978" s="421"/>
      <c r="AD978" s="418"/>
      <c r="AE978" s="421"/>
      <c r="AF978" s="418"/>
      <c r="AG978" s="418"/>
      <c r="AH978" s="418"/>
      <c r="AI978" s="421"/>
      <c r="AJ978" s="418"/>
      <c r="AK978" s="421"/>
      <c r="AL978" s="418"/>
      <c r="AM978" s="418"/>
      <c r="AN978" s="418"/>
      <c r="AO978" s="421"/>
      <c r="AP978" s="418"/>
      <c r="AQ978" s="421"/>
      <c r="AR978" s="418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</row>
    <row r="979" spans="1:86">
      <c r="A979" s="469"/>
      <c r="B979" s="441"/>
      <c r="C979" s="499"/>
      <c r="D979" s="502"/>
      <c r="E979" s="502"/>
      <c r="F979" s="502"/>
      <c r="G979" s="502"/>
      <c r="H979" s="441"/>
      <c r="I979" s="441"/>
      <c r="J979" s="441"/>
      <c r="K979" s="502"/>
      <c r="L979" s="441"/>
      <c r="M979" s="502"/>
      <c r="N979" s="441"/>
      <c r="O979" s="441"/>
      <c r="P979" s="442"/>
      <c r="Q979" s="268">
        <v>11326</v>
      </c>
      <c r="R979" s="229" t="s">
        <v>8</v>
      </c>
      <c r="S979" s="422"/>
      <c r="T979" s="419"/>
      <c r="U979" s="419"/>
      <c r="V979" s="419"/>
      <c r="W979" s="422"/>
      <c r="X979" s="419"/>
      <c r="Y979" s="422"/>
      <c r="Z979" s="419"/>
      <c r="AA979" s="419"/>
      <c r="AB979" s="419"/>
      <c r="AC979" s="422"/>
      <c r="AD979" s="419"/>
      <c r="AE979" s="422"/>
      <c r="AF979" s="419"/>
      <c r="AG979" s="419"/>
      <c r="AH979" s="419"/>
      <c r="AI979" s="422"/>
      <c r="AJ979" s="419"/>
      <c r="AK979" s="422"/>
      <c r="AL979" s="419"/>
      <c r="AM979" s="419"/>
      <c r="AN979" s="419"/>
      <c r="AO979" s="422"/>
      <c r="AP979" s="419"/>
      <c r="AQ979" s="422"/>
      <c r="AR979" s="419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</row>
    <row r="980" spans="1:86">
      <c r="A980" s="470"/>
      <c r="B980" s="442"/>
      <c r="C980" s="500"/>
      <c r="D980" s="503"/>
      <c r="E980" s="503"/>
      <c r="F980" s="503"/>
      <c r="G980" s="503"/>
      <c r="H980" s="442"/>
      <c r="I980" s="442"/>
      <c r="J980" s="442"/>
      <c r="K980" s="503"/>
      <c r="L980" s="442"/>
      <c r="M980" s="503"/>
      <c r="N980" s="442"/>
      <c r="O980" s="442"/>
      <c r="P980" s="233" t="s">
        <v>105</v>
      </c>
      <c r="Q980" s="243">
        <f>Q979</f>
        <v>11326</v>
      </c>
      <c r="R980" s="112" t="s">
        <v>8</v>
      </c>
      <c r="S980" s="423"/>
      <c r="T980" s="420"/>
      <c r="U980" s="420"/>
      <c r="V980" s="420"/>
      <c r="W980" s="423"/>
      <c r="X980" s="420"/>
      <c r="Y980" s="423"/>
      <c r="Z980" s="420"/>
      <c r="AA980" s="420"/>
      <c r="AB980" s="420"/>
      <c r="AC980" s="423"/>
      <c r="AD980" s="420"/>
      <c r="AE980" s="423"/>
      <c r="AF980" s="420"/>
      <c r="AG980" s="420"/>
      <c r="AH980" s="420"/>
      <c r="AI980" s="423"/>
      <c r="AJ980" s="420"/>
      <c r="AK980" s="423"/>
      <c r="AL980" s="420"/>
      <c r="AM980" s="420"/>
      <c r="AN980" s="420"/>
      <c r="AO980" s="423"/>
      <c r="AP980" s="420"/>
      <c r="AQ980" s="423"/>
      <c r="AR980" s="420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</row>
    <row r="981" spans="1:86">
      <c r="A981" s="468">
        <v>234</v>
      </c>
      <c r="B981" s="440">
        <v>354119</v>
      </c>
      <c r="C981" s="498" t="s">
        <v>887</v>
      </c>
      <c r="D981" s="501">
        <v>0.7</v>
      </c>
      <c r="E981" s="501">
        <v>4557</v>
      </c>
      <c r="F981" s="501">
        <v>0.7</v>
      </c>
      <c r="G981" s="501">
        <v>4557</v>
      </c>
      <c r="H981" s="440" t="s">
        <v>2108</v>
      </c>
      <c r="I981" s="440" t="s">
        <v>2109</v>
      </c>
      <c r="J981" s="440" t="s">
        <v>11</v>
      </c>
      <c r="K981" s="320">
        <v>0.68</v>
      </c>
      <c r="L981" s="321" t="s">
        <v>5</v>
      </c>
      <c r="M981" s="387">
        <v>4977.2380000000003</v>
      </c>
      <c r="N981" s="387"/>
      <c r="O981" s="387"/>
      <c r="P981" s="387"/>
      <c r="Q981" s="387"/>
      <c r="R981" s="387"/>
      <c r="S981" s="387"/>
      <c r="T981" s="387"/>
      <c r="U981" s="387"/>
      <c r="V981" s="387"/>
      <c r="W981" s="387"/>
      <c r="X981" s="387"/>
      <c r="Y981" s="387"/>
      <c r="Z981" s="387"/>
      <c r="AA981" s="387"/>
      <c r="AB981" s="387"/>
      <c r="AC981" s="387"/>
      <c r="AD981" s="387"/>
      <c r="AE981" s="387"/>
      <c r="AF981" s="387"/>
      <c r="AG981" s="387"/>
      <c r="AH981" s="387"/>
      <c r="AI981" s="387"/>
      <c r="AJ981" s="387"/>
      <c r="AK981" s="387"/>
      <c r="AL981" s="387"/>
      <c r="AM981" s="387"/>
      <c r="AN981" s="387"/>
      <c r="AO981" s="387"/>
      <c r="AP981" s="387"/>
      <c r="AQ981" s="387"/>
      <c r="AR981" s="387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</row>
    <row r="982" spans="1:86">
      <c r="A982" s="469"/>
      <c r="B982" s="441"/>
      <c r="C982" s="499"/>
      <c r="D982" s="502"/>
      <c r="E982" s="502"/>
      <c r="F982" s="502"/>
      <c r="G982" s="502"/>
      <c r="H982" s="441"/>
      <c r="I982" s="441"/>
      <c r="J982" s="442"/>
      <c r="K982" s="320">
        <v>4557</v>
      </c>
      <c r="L982" s="321" t="s">
        <v>8</v>
      </c>
      <c r="M982" s="388"/>
      <c r="N982" s="388"/>
      <c r="O982" s="388"/>
      <c r="P982" s="388"/>
      <c r="Q982" s="388"/>
      <c r="R982" s="388"/>
      <c r="S982" s="388"/>
      <c r="T982" s="388"/>
      <c r="U982" s="388"/>
      <c r="V982" s="388"/>
      <c r="W982" s="388"/>
      <c r="X982" s="388"/>
      <c r="Y982" s="388"/>
      <c r="Z982" s="388"/>
      <c r="AA982" s="388"/>
      <c r="AB982" s="388"/>
      <c r="AC982" s="388"/>
      <c r="AD982" s="388"/>
      <c r="AE982" s="388"/>
      <c r="AF982" s="388"/>
      <c r="AG982" s="388"/>
      <c r="AH982" s="388"/>
      <c r="AI982" s="388"/>
      <c r="AJ982" s="388"/>
      <c r="AK982" s="388"/>
      <c r="AL982" s="388"/>
      <c r="AM982" s="388"/>
      <c r="AN982" s="388"/>
      <c r="AO982" s="388"/>
      <c r="AP982" s="388"/>
      <c r="AQ982" s="388"/>
      <c r="AR982" s="388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</row>
    <row r="983" spans="1:86">
      <c r="A983" s="470"/>
      <c r="B983" s="442"/>
      <c r="C983" s="500"/>
      <c r="D983" s="503"/>
      <c r="E983" s="503"/>
      <c r="F983" s="503"/>
      <c r="G983" s="503"/>
      <c r="H983" s="442"/>
      <c r="I983" s="442"/>
      <c r="J983" s="232" t="s">
        <v>105</v>
      </c>
      <c r="K983" s="320">
        <f>K982</f>
        <v>4557</v>
      </c>
      <c r="L983" s="321" t="s">
        <v>8</v>
      </c>
      <c r="M983" s="389"/>
      <c r="N983" s="389"/>
      <c r="O983" s="389"/>
      <c r="P983" s="389"/>
      <c r="Q983" s="389"/>
      <c r="R983" s="389"/>
      <c r="S983" s="389"/>
      <c r="T983" s="389"/>
      <c r="U983" s="389"/>
      <c r="V983" s="389"/>
      <c r="W983" s="389"/>
      <c r="X983" s="389"/>
      <c r="Y983" s="389"/>
      <c r="Z983" s="389"/>
      <c r="AA983" s="389"/>
      <c r="AB983" s="389"/>
      <c r="AC983" s="389"/>
      <c r="AD983" s="389"/>
      <c r="AE983" s="389"/>
      <c r="AF983" s="389"/>
      <c r="AG983" s="389"/>
      <c r="AH983" s="389"/>
      <c r="AI983" s="389"/>
      <c r="AJ983" s="389"/>
      <c r="AK983" s="389"/>
      <c r="AL983" s="389"/>
      <c r="AM983" s="389"/>
      <c r="AN983" s="389"/>
      <c r="AO983" s="389"/>
      <c r="AP983" s="389"/>
      <c r="AQ983" s="389"/>
      <c r="AR983" s="389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</row>
    <row r="984" spans="1:86" ht="19.5" customHeight="1">
      <c r="A984" s="468">
        <v>235</v>
      </c>
      <c r="B984" s="440" t="s">
        <v>891</v>
      </c>
      <c r="C984" s="498" t="s">
        <v>892</v>
      </c>
      <c r="D984" s="501">
        <v>1.1000000000000001</v>
      </c>
      <c r="E984" s="501">
        <v>4900</v>
      </c>
      <c r="F984" s="501">
        <v>1.1000000000000001</v>
      </c>
      <c r="G984" s="501">
        <v>4900</v>
      </c>
      <c r="H984" s="440" t="s">
        <v>2110</v>
      </c>
      <c r="I984" s="440" t="s">
        <v>2111</v>
      </c>
      <c r="J984" s="440" t="s">
        <v>11</v>
      </c>
      <c r="K984" s="320">
        <v>1.115</v>
      </c>
      <c r="L984" s="321" t="s">
        <v>5</v>
      </c>
      <c r="M984" s="387">
        <v>7466.3029999999999</v>
      </c>
      <c r="N984" s="387"/>
      <c r="O984" s="387"/>
      <c r="P984" s="387"/>
      <c r="Q984" s="387"/>
      <c r="R984" s="387"/>
      <c r="S984" s="387"/>
      <c r="T984" s="387"/>
      <c r="U984" s="387"/>
      <c r="V984" s="387"/>
      <c r="W984" s="387"/>
      <c r="X984" s="387"/>
      <c r="Y984" s="387"/>
      <c r="Z984" s="387"/>
      <c r="AA984" s="387"/>
      <c r="AB984" s="387"/>
      <c r="AC984" s="387"/>
      <c r="AD984" s="387"/>
      <c r="AE984" s="387"/>
      <c r="AF984" s="387"/>
      <c r="AG984" s="387"/>
      <c r="AH984" s="387"/>
      <c r="AI984" s="387"/>
      <c r="AJ984" s="387"/>
      <c r="AK984" s="387"/>
      <c r="AL984" s="387"/>
      <c r="AM984" s="387"/>
      <c r="AN984" s="387"/>
      <c r="AO984" s="387"/>
      <c r="AP984" s="387"/>
      <c r="AQ984" s="387"/>
      <c r="AR984" s="387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</row>
    <row r="985" spans="1:86" ht="19.5" customHeight="1">
      <c r="A985" s="469"/>
      <c r="B985" s="441"/>
      <c r="C985" s="499"/>
      <c r="D985" s="502"/>
      <c r="E985" s="502"/>
      <c r="F985" s="502"/>
      <c r="G985" s="502"/>
      <c r="H985" s="441"/>
      <c r="I985" s="441"/>
      <c r="J985" s="442"/>
      <c r="K985" s="320">
        <v>4900</v>
      </c>
      <c r="L985" s="321" t="s">
        <v>8</v>
      </c>
      <c r="M985" s="388"/>
      <c r="N985" s="388"/>
      <c r="O985" s="388"/>
      <c r="P985" s="388"/>
      <c r="Q985" s="388"/>
      <c r="R985" s="388"/>
      <c r="S985" s="388"/>
      <c r="T985" s="388"/>
      <c r="U985" s="388"/>
      <c r="V985" s="388"/>
      <c r="W985" s="388"/>
      <c r="X985" s="388"/>
      <c r="Y985" s="388"/>
      <c r="Z985" s="388"/>
      <c r="AA985" s="388"/>
      <c r="AB985" s="388"/>
      <c r="AC985" s="388"/>
      <c r="AD985" s="388"/>
      <c r="AE985" s="388"/>
      <c r="AF985" s="388"/>
      <c r="AG985" s="388"/>
      <c r="AH985" s="388"/>
      <c r="AI985" s="388"/>
      <c r="AJ985" s="388"/>
      <c r="AK985" s="388"/>
      <c r="AL985" s="388"/>
      <c r="AM985" s="388"/>
      <c r="AN985" s="388"/>
      <c r="AO985" s="388"/>
      <c r="AP985" s="388"/>
      <c r="AQ985" s="388"/>
      <c r="AR985" s="388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</row>
    <row r="986" spans="1:86" ht="19.5" customHeight="1">
      <c r="A986" s="470"/>
      <c r="B986" s="442"/>
      <c r="C986" s="500"/>
      <c r="D986" s="503"/>
      <c r="E986" s="503"/>
      <c r="F986" s="503"/>
      <c r="G986" s="503"/>
      <c r="H986" s="442"/>
      <c r="I986" s="442"/>
      <c r="J986" s="232" t="s">
        <v>105</v>
      </c>
      <c r="K986" s="320">
        <f>K985</f>
        <v>4900</v>
      </c>
      <c r="L986" s="321" t="s">
        <v>8</v>
      </c>
      <c r="M986" s="389"/>
      <c r="N986" s="389"/>
      <c r="O986" s="389"/>
      <c r="P986" s="389"/>
      <c r="Q986" s="389"/>
      <c r="R986" s="389"/>
      <c r="S986" s="389"/>
      <c r="T986" s="389"/>
      <c r="U986" s="389"/>
      <c r="V986" s="389"/>
      <c r="W986" s="389"/>
      <c r="X986" s="389"/>
      <c r="Y986" s="389"/>
      <c r="Z986" s="389"/>
      <c r="AA986" s="389"/>
      <c r="AB986" s="389"/>
      <c r="AC986" s="389"/>
      <c r="AD986" s="389"/>
      <c r="AE986" s="389"/>
      <c r="AF986" s="389"/>
      <c r="AG986" s="389"/>
      <c r="AH986" s="389"/>
      <c r="AI986" s="389"/>
      <c r="AJ986" s="389"/>
      <c r="AK986" s="389"/>
      <c r="AL986" s="389"/>
      <c r="AM986" s="389"/>
      <c r="AN986" s="389"/>
      <c r="AO986" s="389"/>
      <c r="AP986" s="389"/>
      <c r="AQ986" s="389"/>
      <c r="AR986" s="389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</row>
    <row r="987" spans="1:86">
      <c r="A987" s="484">
        <v>236</v>
      </c>
      <c r="B987" s="484">
        <v>354275</v>
      </c>
      <c r="C987" s="552" t="s">
        <v>893</v>
      </c>
      <c r="D987" s="555">
        <v>1.4</v>
      </c>
      <c r="E987" s="555">
        <v>5704</v>
      </c>
      <c r="F987" s="555">
        <v>1.4</v>
      </c>
      <c r="G987" s="555">
        <v>5704</v>
      </c>
      <c r="H987" s="558"/>
      <c r="I987" s="558"/>
      <c r="J987" s="558"/>
      <c r="K987" s="555"/>
      <c r="L987" s="558"/>
      <c r="M987" s="555"/>
      <c r="N987" s="418"/>
      <c r="O987" s="418"/>
      <c r="P987" s="418"/>
      <c r="Q987" s="421"/>
      <c r="R987" s="418"/>
      <c r="S987" s="421"/>
      <c r="T987" s="418"/>
      <c r="U987" s="418"/>
      <c r="V987" s="418"/>
      <c r="W987" s="421"/>
      <c r="X987" s="418"/>
      <c r="Y987" s="421"/>
      <c r="Z987" s="440" t="s">
        <v>2112</v>
      </c>
      <c r="AA987" s="440" t="s">
        <v>2113</v>
      </c>
      <c r="AB987" s="372" t="s">
        <v>41</v>
      </c>
      <c r="AC987" s="267">
        <v>0.96599999999999997</v>
      </c>
      <c r="AD987" s="226" t="s">
        <v>5</v>
      </c>
      <c r="AE987" s="465">
        <v>60482.392519999994</v>
      </c>
      <c r="AF987" s="465"/>
      <c r="AG987" s="465"/>
      <c r="AH987" s="465"/>
      <c r="AI987" s="465"/>
      <c r="AJ987" s="465"/>
      <c r="AK987" s="465"/>
      <c r="AL987" s="465"/>
      <c r="AM987" s="465"/>
      <c r="AN987" s="465"/>
      <c r="AO987" s="465"/>
      <c r="AP987" s="465"/>
      <c r="AQ987" s="465"/>
      <c r="AR987" s="465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</row>
    <row r="988" spans="1:86">
      <c r="A988" s="504"/>
      <c r="B988" s="504"/>
      <c r="C988" s="553"/>
      <c r="D988" s="556"/>
      <c r="E988" s="556"/>
      <c r="F988" s="556"/>
      <c r="G988" s="556"/>
      <c r="H988" s="559"/>
      <c r="I988" s="559"/>
      <c r="J988" s="559"/>
      <c r="K988" s="556"/>
      <c r="L988" s="559"/>
      <c r="M988" s="556"/>
      <c r="N988" s="419"/>
      <c r="O988" s="419"/>
      <c r="P988" s="419"/>
      <c r="Q988" s="422"/>
      <c r="R988" s="419"/>
      <c r="S988" s="422"/>
      <c r="T988" s="419"/>
      <c r="U988" s="419"/>
      <c r="V988" s="419"/>
      <c r="W988" s="422"/>
      <c r="X988" s="419"/>
      <c r="Y988" s="422"/>
      <c r="Z988" s="442"/>
      <c r="AA988" s="442"/>
      <c r="AB988" s="374"/>
      <c r="AC988" s="268">
        <v>3932</v>
      </c>
      <c r="AD988" s="229" t="s">
        <v>8</v>
      </c>
      <c r="AE988" s="466"/>
      <c r="AF988" s="466"/>
      <c r="AG988" s="466"/>
      <c r="AH988" s="466"/>
      <c r="AI988" s="466"/>
      <c r="AJ988" s="466"/>
      <c r="AK988" s="466"/>
      <c r="AL988" s="466"/>
      <c r="AM988" s="466"/>
      <c r="AN988" s="466"/>
      <c r="AO988" s="466"/>
      <c r="AP988" s="466"/>
      <c r="AQ988" s="466"/>
      <c r="AR988" s="466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</row>
    <row r="989" spans="1:86">
      <c r="A989" s="504"/>
      <c r="B989" s="504"/>
      <c r="C989" s="553"/>
      <c r="D989" s="556"/>
      <c r="E989" s="556"/>
      <c r="F989" s="556"/>
      <c r="G989" s="556"/>
      <c r="H989" s="559"/>
      <c r="I989" s="559"/>
      <c r="J989" s="559"/>
      <c r="K989" s="556"/>
      <c r="L989" s="559"/>
      <c r="M989" s="556"/>
      <c r="N989" s="419"/>
      <c r="O989" s="419"/>
      <c r="P989" s="419"/>
      <c r="Q989" s="422"/>
      <c r="R989" s="419"/>
      <c r="S989" s="422"/>
      <c r="T989" s="419"/>
      <c r="U989" s="419"/>
      <c r="V989" s="419"/>
      <c r="W989" s="422"/>
      <c r="X989" s="419"/>
      <c r="Y989" s="422"/>
      <c r="Z989" s="440" t="s">
        <v>2114</v>
      </c>
      <c r="AA989" s="440" t="s">
        <v>2061</v>
      </c>
      <c r="AB989" s="372" t="s">
        <v>41</v>
      </c>
      <c r="AC989" s="268">
        <v>0.46</v>
      </c>
      <c r="AD989" s="229" t="s">
        <v>5</v>
      </c>
      <c r="AE989" s="466"/>
      <c r="AF989" s="466"/>
      <c r="AG989" s="466"/>
      <c r="AH989" s="466"/>
      <c r="AI989" s="466"/>
      <c r="AJ989" s="466"/>
      <c r="AK989" s="466"/>
      <c r="AL989" s="466"/>
      <c r="AM989" s="466"/>
      <c r="AN989" s="466"/>
      <c r="AO989" s="466"/>
      <c r="AP989" s="466"/>
      <c r="AQ989" s="466"/>
      <c r="AR989" s="466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</row>
    <row r="990" spans="1:86">
      <c r="A990" s="485"/>
      <c r="B990" s="485"/>
      <c r="C990" s="554"/>
      <c r="D990" s="557"/>
      <c r="E990" s="557"/>
      <c r="F990" s="557"/>
      <c r="G990" s="557"/>
      <c r="H990" s="560"/>
      <c r="I990" s="560"/>
      <c r="J990" s="560"/>
      <c r="K990" s="557"/>
      <c r="L990" s="560"/>
      <c r="M990" s="557"/>
      <c r="N990" s="420"/>
      <c r="O990" s="420"/>
      <c r="P990" s="420"/>
      <c r="Q990" s="423"/>
      <c r="R990" s="420"/>
      <c r="S990" s="423"/>
      <c r="T990" s="420"/>
      <c r="U990" s="420"/>
      <c r="V990" s="420"/>
      <c r="W990" s="423"/>
      <c r="X990" s="420"/>
      <c r="Y990" s="423"/>
      <c r="Z990" s="442"/>
      <c r="AA990" s="442"/>
      <c r="AB990" s="374"/>
      <c r="AC990" s="268">
        <v>1872</v>
      </c>
      <c r="AD990" s="229" t="s">
        <v>8</v>
      </c>
      <c r="AE990" s="467"/>
      <c r="AF990" s="467"/>
      <c r="AG990" s="467"/>
      <c r="AH990" s="467"/>
      <c r="AI990" s="467"/>
      <c r="AJ990" s="467"/>
      <c r="AK990" s="467"/>
      <c r="AL990" s="467"/>
      <c r="AM990" s="467"/>
      <c r="AN990" s="467"/>
      <c r="AO990" s="467"/>
      <c r="AP990" s="467"/>
      <c r="AQ990" s="467"/>
      <c r="AR990" s="467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</row>
    <row r="991" spans="1:86">
      <c r="A991" s="528">
        <v>237</v>
      </c>
      <c r="B991" s="609">
        <v>354278</v>
      </c>
      <c r="C991" s="579" t="s">
        <v>894</v>
      </c>
      <c r="D991" s="577">
        <v>1</v>
      </c>
      <c r="E991" s="896">
        <v>4900</v>
      </c>
      <c r="F991" s="577">
        <v>1</v>
      </c>
      <c r="G991" s="896">
        <v>4900</v>
      </c>
      <c r="H991" s="446"/>
      <c r="I991" s="446"/>
      <c r="J991" s="446"/>
      <c r="K991" s="577"/>
      <c r="L991" s="429"/>
      <c r="M991" s="577"/>
      <c r="N991" s="429"/>
      <c r="O991" s="429"/>
      <c r="P991" s="429"/>
      <c r="Q991" s="577"/>
      <c r="R991" s="429"/>
      <c r="S991" s="577"/>
      <c r="T991" s="429"/>
      <c r="U991" s="429"/>
      <c r="V991" s="429"/>
      <c r="W991" s="577"/>
      <c r="X991" s="429"/>
      <c r="Y991" s="577"/>
      <c r="Z991" s="429"/>
      <c r="AA991" s="429"/>
      <c r="AB991" s="429"/>
      <c r="AC991" s="577"/>
      <c r="AD991" s="429"/>
      <c r="AE991" s="577"/>
      <c r="AF991" s="440" t="s">
        <v>1679</v>
      </c>
      <c r="AG991" s="440" t="s">
        <v>2075</v>
      </c>
      <c r="AH991" s="372" t="s">
        <v>41</v>
      </c>
      <c r="AI991" s="267">
        <v>1</v>
      </c>
      <c r="AJ991" s="226" t="s">
        <v>5</v>
      </c>
      <c r="AK991" s="479">
        <v>77196.631262367795</v>
      </c>
      <c r="AL991" s="416"/>
      <c r="AM991" s="416"/>
      <c r="AN991" s="416"/>
      <c r="AO991" s="476"/>
      <c r="AP991" s="416"/>
      <c r="AQ991" s="476"/>
      <c r="AR991" s="416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</row>
    <row r="992" spans="1:86">
      <c r="A992" s="530"/>
      <c r="B992" s="610"/>
      <c r="C992" s="580"/>
      <c r="D992" s="578"/>
      <c r="E992" s="901"/>
      <c r="F992" s="578"/>
      <c r="G992" s="901"/>
      <c r="H992" s="447"/>
      <c r="I992" s="447"/>
      <c r="J992" s="447"/>
      <c r="K992" s="578"/>
      <c r="L992" s="430"/>
      <c r="M992" s="578"/>
      <c r="N992" s="430"/>
      <c r="O992" s="430"/>
      <c r="P992" s="430"/>
      <c r="Q992" s="578"/>
      <c r="R992" s="430"/>
      <c r="S992" s="578"/>
      <c r="T992" s="430"/>
      <c r="U992" s="430"/>
      <c r="V992" s="430"/>
      <c r="W992" s="578"/>
      <c r="X992" s="430"/>
      <c r="Y992" s="578"/>
      <c r="Z992" s="430"/>
      <c r="AA992" s="430"/>
      <c r="AB992" s="430"/>
      <c r="AC992" s="578"/>
      <c r="AD992" s="430"/>
      <c r="AE992" s="578"/>
      <c r="AF992" s="442"/>
      <c r="AG992" s="442"/>
      <c r="AH992" s="374"/>
      <c r="AI992" s="268">
        <v>4000</v>
      </c>
      <c r="AJ992" s="229" t="s">
        <v>8</v>
      </c>
      <c r="AK992" s="480"/>
      <c r="AL992" s="417"/>
      <c r="AM992" s="417"/>
      <c r="AN992" s="417"/>
      <c r="AO992" s="478"/>
      <c r="AP992" s="417"/>
      <c r="AQ992" s="478"/>
      <c r="AR992" s="417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</row>
    <row r="993" spans="1:86">
      <c r="A993" s="528">
        <v>238</v>
      </c>
      <c r="B993" s="609">
        <v>354277</v>
      </c>
      <c r="C993" s="579" t="s">
        <v>895</v>
      </c>
      <c r="D993" s="577">
        <v>0.5</v>
      </c>
      <c r="E993" s="896">
        <v>2150</v>
      </c>
      <c r="F993" s="577">
        <v>0.5</v>
      </c>
      <c r="G993" s="896">
        <v>2150</v>
      </c>
      <c r="H993" s="446"/>
      <c r="I993" s="446"/>
      <c r="J993" s="446"/>
      <c r="K993" s="869"/>
      <c r="L993" s="446"/>
      <c r="M993" s="869"/>
      <c r="N993" s="416"/>
      <c r="O993" s="416"/>
      <c r="P993" s="416"/>
      <c r="Q993" s="476"/>
      <c r="R993" s="416"/>
      <c r="S993" s="476"/>
      <c r="T993" s="416"/>
      <c r="U993" s="416"/>
      <c r="V993" s="416"/>
      <c r="W993" s="476"/>
      <c r="X993" s="416"/>
      <c r="Y993" s="476"/>
      <c r="Z993" s="416"/>
      <c r="AA993" s="416"/>
      <c r="AB993" s="416"/>
      <c r="AC993" s="476"/>
      <c r="AD993" s="416"/>
      <c r="AE993" s="476"/>
      <c r="AF993" s="440" t="s">
        <v>1679</v>
      </c>
      <c r="AG993" s="440" t="s">
        <v>1726</v>
      </c>
      <c r="AH993" s="372" t="s">
        <v>41</v>
      </c>
      <c r="AI993" s="267">
        <v>0.5</v>
      </c>
      <c r="AJ993" s="226" t="s">
        <v>5</v>
      </c>
      <c r="AK993" s="479">
        <v>44598.315631183897</v>
      </c>
      <c r="AL993" s="416"/>
      <c r="AM993" s="416"/>
      <c r="AN993" s="416"/>
      <c r="AO993" s="476"/>
      <c r="AP993" s="416"/>
      <c r="AQ993" s="476"/>
      <c r="AR993" s="416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</row>
    <row r="994" spans="1:86">
      <c r="A994" s="530"/>
      <c r="B994" s="610"/>
      <c r="C994" s="580"/>
      <c r="D994" s="578"/>
      <c r="E994" s="901"/>
      <c r="F994" s="578"/>
      <c r="G994" s="901"/>
      <c r="H994" s="447"/>
      <c r="I994" s="447"/>
      <c r="J994" s="447"/>
      <c r="K994" s="870"/>
      <c r="L994" s="447"/>
      <c r="M994" s="870"/>
      <c r="N994" s="417"/>
      <c r="O994" s="417"/>
      <c r="P994" s="417"/>
      <c r="Q994" s="478"/>
      <c r="R994" s="417"/>
      <c r="S994" s="478"/>
      <c r="T994" s="417"/>
      <c r="U994" s="417"/>
      <c r="V994" s="417"/>
      <c r="W994" s="478"/>
      <c r="X994" s="417"/>
      <c r="Y994" s="478"/>
      <c r="Z994" s="417"/>
      <c r="AA994" s="417"/>
      <c r="AB994" s="417"/>
      <c r="AC994" s="478"/>
      <c r="AD994" s="417"/>
      <c r="AE994" s="478"/>
      <c r="AF994" s="442"/>
      <c r="AG994" s="442"/>
      <c r="AH994" s="374"/>
      <c r="AI994" s="268">
        <v>2150</v>
      </c>
      <c r="AJ994" s="229" t="s">
        <v>8</v>
      </c>
      <c r="AK994" s="480"/>
      <c r="AL994" s="417"/>
      <c r="AM994" s="417"/>
      <c r="AN994" s="417"/>
      <c r="AO994" s="478"/>
      <c r="AP994" s="417"/>
      <c r="AQ994" s="478"/>
      <c r="AR994" s="417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</row>
    <row r="995" spans="1:86">
      <c r="A995" s="484">
        <v>239</v>
      </c>
      <c r="B995" s="505">
        <v>354443</v>
      </c>
      <c r="C995" s="487" t="s">
        <v>896</v>
      </c>
      <c r="D995" s="411">
        <v>1.5</v>
      </c>
      <c r="E995" s="411">
        <v>6000</v>
      </c>
      <c r="F995" s="411">
        <v>1.5</v>
      </c>
      <c r="G995" s="411">
        <v>6000</v>
      </c>
      <c r="H995" s="509"/>
      <c r="I995" s="509"/>
      <c r="J995" s="509"/>
      <c r="K995" s="411"/>
      <c r="L995" s="509"/>
      <c r="M995" s="411"/>
      <c r="N995" s="443"/>
      <c r="O995" s="443"/>
      <c r="P995" s="443"/>
      <c r="Q995" s="448"/>
      <c r="R995" s="443"/>
      <c r="S995" s="448"/>
      <c r="T995" s="443" t="s">
        <v>2115</v>
      </c>
      <c r="U995" s="443" t="s">
        <v>2103</v>
      </c>
      <c r="V995" s="372" t="s">
        <v>11</v>
      </c>
      <c r="W995" s="243">
        <v>1.5</v>
      </c>
      <c r="X995" s="112" t="s">
        <v>5</v>
      </c>
      <c r="Y995" s="421">
        <v>20191.695</v>
      </c>
      <c r="Z995" s="418"/>
      <c r="AA995" s="418"/>
      <c r="AB995" s="418"/>
      <c r="AC995" s="421"/>
      <c r="AD995" s="418"/>
      <c r="AE995" s="421"/>
      <c r="AF995" s="418"/>
      <c r="AG995" s="418"/>
      <c r="AH995" s="418"/>
      <c r="AI995" s="421"/>
      <c r="AJ995" s="418"/>
      <c r="AK995" s="421"/>
      <c r="AL995" s="418"/>
      <c r="AM995" s="418"/>
      <c r="AN995" s="418"/>
      <c r="AO995" s="421"/>
      <c r="AP995" s="418"/>
      <c r="AQ995" s="421"/>
      <c r="AR995" s="418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</row>
    <row r="996" spans="1:86">
      <c r="A996" s="504"/>
      <c r="B996" s="506"/>
      <c r="C996" s="508"/>
      <c r="D996" s="412"/>
      <c r="E996" s="412"/>
      <c r="F996" s="412"/>
      <c r="G996" s="412"/>
      <c r="H996" s="510"/>
      <c r="I996" s="510"/>
      <c r="J996" s="510"/>
      <c r="K996" s="412"/>
      <c r="L996" s="510"/>
      <c r="M996" s="412"/>
      <c r="N996" s="444"/>
      <c r="O996" s="444"/>
      <c r="P996" s="444"/>
      <c r="Q996" s="483"/>
      <c r="R996" s="444"/>
      <c r="S996" s="483"/>
      <c r="T996" s="444"/>
      <c r="U996" s="444"/>
      <c r="V996" s="374"/>
      <c r="W996" s="243">
        <v>6000</v>
      </c>
      <c r="X996" s="112" t="s">
        <v>8</v>
      </c>
      <c r="Y996" s="422"/>
      <c r="Z996" s="419"/>
      <c r="AA996" s="419"/>
      <c r="AB996" s="419"/>
      <c r="AC996" s="422"/>
      <c r="AD996" s="419"/>
      <c r="AE996" s="422"/>
      <c r="AF996" s="419"/>
      <c r="AG996" s="419"/>
      <c r="AH996" s="419"/>
      <c r="AI996" s="422"/>
      <c r="AJ996" s="419"/>
      <c r="AK996" s="422"/>
      <c r="AL996" s="419"/>
      <c r="AM996" s="419"/>
      <c r="AN996" s="419"/>
      <c r="AO996" s="422"/>
      <c r="AP996" s="419"/>
      <c r="AQ996" s="422"/>
      <c r="AR996" s="419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</row>
    <row r="997" spans="1:86">
      <c r="A997" s="485"/>
      <c r="B997" s="507"/>
      <c r="C997" s="488"/>
      <c r="D997" s="515"/>
      <c r="E997" s="515"/>
      <c r="F997" s="515"/>
      <c r="G997" s="515"/>
      <c r="H997" s="511"/>
      <c r="I997" s="511"/>
      <c r="J997" s="511"/>
      <c r="K997" s="515"/>
      <c r="L997" s="511"/>
      <c r="M997" s="515"/>
      <c r="N997" s="445"/>
      <c r="O997" s="445"/>
      <c r="P997" s="445"/>
      <c r="Q997" s="449"/>
      <c r="R997" s="445"/>
      <c r="S997" s="449"/>
      <c r="T997" s="445"/>
      <c r="U997" s="445"/>
      <c r="V997" s="233" t="s">
        <v>105</v>
      </c>
      <c r="W997" s="243">
        <f>W996</f>
        <v>6000</v>
      </c>
      <c r="X997" s="112" t="s">
        <v>8</v>
      </c>
      <c r="Y997" s="423"/>
      <c r="Z997" s="420"/>
      <c r="AA997" s="420"/>
      <c r="AB997" s="420"/>
      <c r="AC997" s="423"/>
      <c r="AD997" s="420"/>
      <c r="AE997" s="423"/>
      <c r="AF997" s="420"/>
      <c r="AG997" s="420"/>
      <c r="AH997" s="420"/>
      <c r="AI997" s="423"/>
      <c r="AJ997" s="420"/>
      <c r="AK997" s="423"/>
      <c r="AL997" s="420"/>
      <c r="AM997" s="420"/>
      <c r="AN997" s="420"/>
      <c r="AO997" s="423"/>
      <c r="AP997" s="420"/>
      <c r="AQ997" s="423"/>
      <c r="AR997" s="420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</row>
    <row r="998" spans="1:86">
      <c r="A998" s="468">
        <v>240</v>
      </c>
      <c r="B998" s="440" t="s">
        <v>897</v>
      </c>
      <c r="C998" s="498" t="s">
        <v>898</v>
      </c>
      <c r="D998" s="501">
        <v>3</v>
      </c>
      <c r="E998" s="501">
        <v>15000</v>
      </c>
      <c r="F998" s="501">
        <v>3</v>
      </c>
      <c r="G998" s="501">
        <v>15000</v>
      </c>
      <c r="H998" s="440"/>
      <c r="I998" s="440"/>
      <c r="J998" s="440"/>
      <c r="K998" s="501"/>
      <c r="L998" s="440"/>
      <c r="M998" s="501"/>
      <c r="N998" s="440"/>
      <c r="O998" s="440"/>
      <c r="P998" s="440"/>
      <c r="Q998" s="501"/>
      <c r="R998" s="440"/>
      <c r="S998" s="501"/>
      <c r="T998" s="440" t="s">
        <v>2115</v>
      </c>
      <c r="U998" s="440" t="s">
        <v>2103</v>
      </c>
      <c r="V998" s="372" t="s">
        <v>11</v>
      </c>
      <c r="W998" s="267">
        <v>1.5</v>
      </c>
      <c r="X998" s="226" t="s">
        <v>5</v>
      </c>
      <c r="Y998" s="421">
        <v>20191.695</v>
      </c>
      <c r="Z998" s="418"/>
      <c r="AA998" s="418"/>
      <c r="AB998" s="418"/>
      <c r="AC998" s="421"/>
      <c r="AD998" s="418"/>
      <c r="AE998" s="421"/>
      <c r="AF998" s="418"/>
      <c r="AG998" s="418"/>
      <c r="AH998" s="418"/>
      <c r="AI998" s="421"/>
      <c r="AJ998" s="418"/>
      <c r="AK998" s="421"/>
      <c r="AL998" s="418"/>
      <c r="AM998" s="418"/>
      <c r="AN998" s="418"/>
      <c r="AO998" s="421"/>
      <c r="AP998" s="418"/>
      <c r="AQ998" s="421"/>
      <c r="AR998" s="418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</row>
    <row r="999" spans="1:86">
      <c r="A999" s="469"/>
      <c r="B999" s="441"/>
      <c r="C999" s="499"/>
      <c r="D999" s="502"/>
      <c r="E999" s="502"/>
      <c r="F999" s="502"/>
      <c r="G999" s="502"/>
      <c r="H999" s="441"/>
      <c r="I999" s="441"/>
      <c r="J999" s="441"/>
      <c r="K999" s="502"/>
      <c r="L999" s="441"/>
      <c r="M999" s="502"/>
      <c r="N999" s="441"/>
      <c r="O999" s="441"/>
      <c r="P999" s="441"/>
      <c r="Q999" s="502"/>
      <c r="R999" s="441"/>
      <c r="S999" s="502"/>
      <c r="T999" s="441"/>
      <c r="U999" s="441"/>
      <c r="V999" s="374"/>
      <c r="W999" s="268">
        <v>7500</v>
      </c>
      <c r="X999" s="226" t="s">
        <v>8</v>
      </c>
      <c r="Y999" s="422"/>
      <c r="Z999" s="419"/>
      <c r="AA999" s="419"/>
      <c r="AB999" s="419"/>
      <c r="AC999" s="422"/>
      <c r="AD999" s="419"/>
      <c r="AE999" s="422"/>
      <c r="AF999" s="419"/>
      <c r="AG999" s="419"/>
      <c r="AH999" s="419"/>
      <c r="AI999" s="422"/>
      <c r="AJ999" s="419"/>
      <c r="AK999" s="422"/>
      <c r="AL999" s="419"/>
      <c r="AM999" s="419"/>
      <c r="AN999" s="419"/>
      <c r="AO999" s="422"/>
      <c r="AP999" s="419"/>
      <c r="AQ999" s="422"/>
      <c r="AR999" s="419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</row>
    <row r="1000" spans="1:86">
      <c r="A1000" s="469"/>
      <c r="B1000" s="441"/>
      <c r="C1000" s="499"/>
      <c r="D1000" s="502"/>
      <c r="E1000" s="502"/>
      <c r="F1000" s="502"/>
      <c r="G1000" s="502"/>
      <c r="H1000" s="441"/>
      <c r="I1000" s="441"/>
      <c r="J1000" s="441"/>
      <c r="K1000" s="502"/>
      <c r="L1000" s="441"/>
      <c r="M1000" s="502"/>
      <c r="N1000" s="441"/>
      <c r="O1000" s="441"/>
      <c r="P1000" s="441"/>
      <c r="Q1000" s="502"/>
      <c r="R1000" s="441"/>
      <c r="S1000" s="502"/>
      <c r="T1000" s="441"/>
      <c r="U1000" s="441"/>
      <c r="V1000" s="372" t="s">
        <v>12</v>
      </c>
      <c r="W1000" s="268">
        <v>19.2</v>
      </c>
      <c r="X1000" s="112" t="s">
        <v>8</v>
      </c>
      <c r="Y1000" s="422"/>
      <c r="Z1000" s="419"/>
      <c r="AA1000" s="419"/>
      <c r="AB1000" s="419"/>
      <c r="AC1000" s="422"/>
      <c r="AD1000" s="419"/>
      <c r="AE1000" s="422"/>
      <c r="AF1000" s="419"/>
      <c r="AG1000" s="419"/>
      <c r="AH1000" s="419"/>
      <c r="AI1000" s="422"/>
      <c r="AJ1000" s="419"/>
      <c r="AK1000" s="422"/>
      <c r="AL1000" s="419"/>
      <c r="AM1000" s="419"/>
      <c r="AN1000" s="419"/>
      <c r="AO1000" s="422"/>
      <c r="AP1000" s="419"/>
      <c r="AQ1000" s="422"/>
      <c r="AR1000" s="419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</row>
    <row r="1001" spans="1:86">
      <c r="A1001" s="469"/>
      <c r="B1001" s="441"/>
      <c r="C1001" s="499"/>
      <c r="D1001" s="502"/>
      <c r="E1001" s="502"/>
      <c r="F1001" s="502"/>
      <c r="G1001" s="502"/>
      <c r="H1001" s="441"/>
      <c r="I1001" s="441"/>
      <c r="J1001" s="441"/>
      <c r="K1001" s="502"/>
      <c r="L1001" s="441"/>
      <c r="M1001" s="502"/>
      <c r="N1001" s="441"/>
      <c r="O1001" s="441"/>
      <c r="P1001" s="441"/>
      <c r="Q1001" s="502"/>
      <c r="R1001" s="441"/>
      <c r="S1001" s="502"/>
      <c r="T1001" s="441"/>
      <c r="U1001" s="441"/>
      <c r="V1001" s="374"/>
      <c r="W1001" s="267">
        <v>0.05</v>
      </c>
      <c r="X1001" s="226" t="s">
        <v>5</v>
      </c>
      <c r="Y1001" s="422"/>
      <c r="Z1001" s="419"/>
      <c r="AA1001" s="419"/>
      <c r="AB1001" s="419"/>
      <c r="AC1001" s="422"/>
      <c r="AD1001" s="419"/>
      <c r="AE1001" s="422"/>
      <c r="AF1001" s="419"/>
      <c r="AG1001" s="419"/>
      <c r="AH1001" s="419"/>
      <c r="AI1001" s="422"/>
      <c r="AJ1001" s="419"/>
      <c r="AK1001" s="422"/>
      <c r="AL1001" s="419"/>
      <c r="AM1001" s="419"/>
      <c r="AN1001" s="419"/>
      <c r="AO1001" s="422"/>
      <c r="AP1001" s="419"/>
      <c r="AQ1001" s="422"/>
      <c r="AR1001" s="419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</row>
    <row r="1002" spans="1:86">
      <c r="A1002" s="470"/>
      <c r="B1002" s="442"/>
      <c r="C1002" s="500"/>
      <c r="D1002" s="503"/>
      <c r="E1002" s="503"/>
      <c r="F1002" s="503"/>
      <c r="G1002" s="503"/>
      <c r="H1002" s="442"/>
      <c r="I1002" s="442"/>
      <c r="J1002" s="442"/>
      <c r="K1002" s="503"/>
      <c r="L1002" s="442"/>
      <c r="M1002" s="503"/>
      <c r="N1002" s="442"/>
      <c r="O1002" s="442"/>
      <c r="P1002" s="442"/>
      <c r="Q1002" s="503"/>
      <c r="R1002" s="442"/>
      <c r="S1002" s="503"/>
      <c r="T1002" s="442"/>
      <c r="U1002" s="442"/>
      <c r="V1002" s="233" t="s">
        <v>105</v>
      </c>
      <c r="W1002" s="243">
        <f>W999</f>
        <v>7500</v>
      </c>
      <c r="X1002" s="112" t="s">
        <v>8</v>
      </c>
      <c r="Y1002" s="423"/>
      <c r="Z1002" s="420"/>
      <c r="AA1002" s="420"/>
      <c r="AB1002" s="420"/>
      <c r="AC1002" s="423"/>
      <c r="AD1002" s="420"/>
      <c r="AE1002" s="423"/>
      <c r="AF1002" s="420"/>
      <c r="AG1002" s="420"/>
      <c r="AH1002" s="420"/>
      <c r="AI1002" s="423"/>
      <c r="AJ1002" s="420"/>
      <c r="AK1002" s="423"/>
      <c r="AL1002" s="420"/>
      <c r="AM1002" s="420"/>
      <c r="AN1002" s="420"/>
      <c r="AO1002" s="423"/>
      <c r="AP1002" s="420"/>
      <c r="AQ1002" s="423"/>
      <c r="AR1002" s="420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</row>
    <row r="1003" spans="1:86">
      <c r="A1003" s="484">
        <v>241</v>
      </c>
      <c r="B1003" s="635">
        <v>354297</v>
      </c>
      <c r="C1003" s="498" t="s">
        <v>899</v>
      </c>
      <c r="D1003" s="555">
        <v>1.8</v>
      </c>
      <c r="E1003" s="555">
        <v>11700</v>
      </c>
      <c r="F1003" s="555">
        <v>1.8</v>
      </c>
      <c r="G1003" s="555">
        <v>11700</v>
      </c>
      <c r="H1003" s="635"/>
      <c r="I1003" s="635"/>
      <c r="J1003" s="635"/>
      <c r="K1003" s="555"/>
      <c r="L1003" s="635"/>
      <c r="M1003" s="555"/>
      <c r="N1003" s="635"/>
      <c r="O1003" s="635"/>
      <c r="P1003" s="635"/>
      <c r="Q1003" s="555"/>
      <c r="R1003" s="635"/>
      <c r="S1003" s="555"/>
      <c r="T1003" s="498" t="s">
        <v>2116</v>
      </c>
      <c r="U1003" s="635" t="s">
        <v>1743</v>
      </c>
      <c r="V1003" s="372" t="s">
        <v>11</v>
      </c>
      <c r="W1003" s="243">
        <v>0.6</v>
      </c>
      <c r="X1003" s="112" t="s">
        <v>5</v>
      </c>
      <c r="Y1003" s="421">
        <v>8076.6780000000008</v>
      </c>
      <c r="Z1003" s="418"/>
      <c r="AA1003" s="418"/>
      <c r="AB1003" s="418"/>
      <c r="AC1003" s="421"/>
      <c r="AD1003" s="418"/>
      <c r="AE1003" s="421"/>
      <c r="AF1003" s="418"/>
      <c r="AG1003" s="418"/>
      <c r="AH1003" s="418"/>
      <c r="AI1003" s="421"/>
      <c r="AJ1003" s="418"/>
      <c r="AK1003" s="421"/>
      <c r="AL1003" s="418"/>
      <c r="AM1003" s="418"/>
      <c r="AN1003" s="418"/>
      <c r="AO1003" s="421"/>
      <c r="AP1003" s="418"/>
      <c r="AQ1003" s="421"/>
      <c r="AR1003" s="418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</row>
    <row r="1004" spans="1:86">
      <c r="A1004" s="504"/>
      <c r="B1004" s="654"/>
      <c r="C1004" s="499"/>
      <c r="D1004" s="556"/>
      <c r="E1004" s="556"/>
      <c r="F1004" s="556"/>
      <c r="G1004" s="556"/>
      <c r="H1004" s="654"/>
      <c r="I1004" s="654"/>
      <c r="J1004" s="654"/>
      <c r="K1004" s="556"/>
      <c r="L1004" s="654"/>
      <c r="M1004" s="556"/>
      <c r="N1004" s="654"/>
      <c r="O1004" s="654"/>
      <c r="P1004" s="654"/>
      <c r="Q1004" s="556"/>
      <c r="R1004" s="654"/>
      <c r="S1004" s="556"/>
      <c r="T1004" s="499"/>
      <c r="U1004" s="654"/>
      <c r="V1004" s="374"/>
      <c r="W1004" s="243">
        <v>5850</v>
      </c>
      <c r="X1004" s="112" t="s">
        <v>8</v>
      </c>
      <c r="Y1004" s="422"/>
      <c r="Z1004" s="419"/>
      <c r="AA1004" s="419"/>
      <c r="AB1004" s="419"/>
      <c r="AC1004" s="422"/>
      <c r="AD1004" s="419"/>
      <c r="AE1004" s="422"/>
      <c r="AF1004" s="419"/>
      <c r="AG1004" s="419"/>
      <c r="AH1004" s="419"/>
      <c r="AI1004" s="422"/>
      <c r="AJ1004" s="419"/>
      <c r="AK1004" s="422"/>
      <c r="AL1004" s="419"/>
      <c r="AM1004" s="419"/>
      <c r="AN1004" s="419"/>
      <c r="AO1004" s="422"/>
      <c r="AP1004" s="419"/>
      <c r="AQ1004" s="422"/>
      <c r="AR1004" s="419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</row>
    <row r="1005" spans="1:86">
      <c r="A1005" s="485"/>
      <c r="B1005" s="636"/>
      <c r="C1005" s="500"/>
      <c r="D1005" s="557"/>
      <c r="E1005" s="557"/>
      <c r="F1005" s="557"/>
      <c r="G1005" s="557"/>
      <c r="H1005" s="636"/>
      <c r="I1005" s="636"/>
      <c r="J1005" s="636"/>
      <c r="K1005" s="557"/>
      <c r="L1005" s="636"/>
      <c r="M1005" s="557"/>
      <c r="N1005" s="636"/>
      <c r="O1005" s="636"/>
      <c r="P1005" s="636"/>
      <c r="Q1005" s="557"/>
      <c r="R1005" s="636"/>
      <c r="S1005" s="557"/>
      <c r="T1005" s="500"/>
      <c r="U1005" s="636"/>
      <c r="V1005" s="233" t="s">
        <v>105</v>
      </c>
      <c r="W1005" s="243">
        <f>W1004</f>
        <v>5850</v>
      </c>
      <c r="X1005" s="112" t="s">
        <v>8</v>
      </c>
      <c r="Y1005" s="423"/>
      <c r="Z1005" s="420"/>
      <c r="AA1005" s="420"/>
      <c r="AB1005" s="420"/>
      <c r="AC1005" s="423"/>
      <c r="AD1005" s="420"/>
      <c r="AE1005" s="423"/>
      <c r="AF1005" s="420"/>
      <c r="AG1005" s="420"/>
      <c r="AH1005" s="420"/>
      <c r="AI1005" s="423"/>
      <c r="AJ1005" s="420"/>
      <c r="AK1005" s="423"/>
      <c r="AL1005" s="420"/>
      <c r="AM1005" s="420"/>
      <c r="AN1005" s="420"/>
      <c r="AO1005" s="423"/>
      <c r="AP1005" s="420"/>
      <c r="AQ1005" s="423"/>
      <c r="AR1005" s="420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</row>
    <row r="1006" spans="1:86">
      <c r="A1006" s="703">
        <v>242</v>
      </c>
      <c r="B1006" s="522" t="s">
        <v>900</v>
      </c>
      <c r="C1006" s="533" t="s">
        <v>901</v>
      </c>
      <c r="D1006" s="411">
        <v>2</v>
      </c>
      <c r="E1006" s="411">
        <v>10000</v>
      </c>
      <c r="F1006" s="411">
        <v>2</v>
      </c>
      <c r="G1006" s="411">
        <v>10000</v>
      </c>
      <c r="H1006" s="522"/>
      <c r="I1006" s="522"/>
      <c r="J1006" s="522"/>
      <c r="K1006" s="411"/>
      <c r="L1006" s="522"/>
      <c r="M1006" s="411"/>
      <c r="N1006" s="443"/>
      <c r="O1006" s="443"/>
      <c r="P1006" s="443"/>
      <c r="Q1006" s="448"/>
      <c r="R1006" s="443"/>
      <c r="S1006" s="448"/>
      <c r="T1006" s="443" t="s">
        <v>2116</v>
      </c>
      <c r="U1006" s="443" t="s">
        <v>2061</v>
      </c>
      <c r="V1006" s="372" t="s">
        <v>11</v>
      </c>
      <c r="W1006" s="243">
        <v>0.46</v>
      </c>
      <c r="X1006" s="112" t="s">
        <v>5</v>
      </c>
      <c r="Y1006" s="421">
        <v>6192.1197999999995</v>
      </c>
      <c r="Z1006" s="418"/>
      <c r="AA1006" s="418"/>
      <c r="AB1006" s="418"/>
      <c r="AC1006" s="421"/>
      <c r="AD1006" s="418"/>
      <c r="AE1006" s="421"/>
      <c r="AF1006" s="418"/>
      <c r="AG1006" s="418"/>
      <c r="AH1006" s="418"/>
      <c r="AI1006" s="421"/>
      <c r="AJ1006" s="418"/>
      <c r="AK1006" s="421"/>
      <c r="AL1006" s="418"/>
      <c r="AM1006" s="418"/>
      <c r="AN1006" s="418"/>
      <c r="AO1006" s="421"/>
      <c r="AP1006" s="418"/>
      <c r="AQ1006" s="421"/>
      <c r="AR1006" s="418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</row>
    <row r="1007" spans="1:86">
      <c r="A1007" s="704"/>
      <c r="B1007" s="523"/>
      <c r="C1007" s="534"/>
      <c r="D1007" s="412"/>
      <c r="E1007" s="412"/>
      <c r="F1007" s="412"/>
      <c r="G1007" s="412"/>
      <c r="H1007" s="523"/>
      <c r="I1007" s="523"/>
      <c r="J1007" s="523"/>
      <c r="K1007" s="412"/>
      <c r="L1007" s="523"/>
      <c r="M1007" s="412"/>
      <c r="N1007" s="444"/>
      <c r="O1007" s="444"/>
      <c r="P1007" s="444"/>
      <c r="Q1007" s="483"/>
      <c r="R1007" s="444"/>
      <c r="S1007" s="483"/>
      <c r="T1007" s="444"/>
      <c r="U1007" s="444"/>
      <c r="V1007" s="374"/>
      <c r="W1007" s="243">
        <v>2300</v>
      </c>
      <c r="X1007" s="112" t="s">
        <v>8</v>
      </c>
      <c r="Y1007" s="422"/>
      <c r="Z1007" s="419"/>
      <c r="AA1007" s="419"/>
      <c r="AB1007" s="419"/>
      <c r="AC1007" s="422"/>
      <c r="AD1007" s="419"/>
      <c r="AE1007" s="422"/>
      <c r="AF1007" s="419"/>
      <c r="AG1007" s="419"/>
      <c r="AH1007" s="419"/>
      <c r="AI1007" s="422"/>
      <c r="AJ1007" s="419"/>
      <c r="AK1007" s="422"/>
      <c r="AL1007" s="419"/>
      <c r="AM1007" s="419"/>
      <c r="AN1007" s="419"/>
      <c r="AO1007" s="422"/>
      <c r="AP1007" s="419"/>
      <c r="AQ1007" s="422"/>
      <c r="AR1007" s="419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</row>
    <row r="1008" spans="1:86">
      <c r="A1008" s="705"/>
      <c r="B1008" s="524"/>
      <c r="C1008" s="912"/>
      <c r="D1008" s="515"/>
      <c r="E1008" s="515"/>
      <c r="F1008" s="515"/>
      <c r="G1008" s="515"/>
      <c r="H1008" s="524"/>
      <c r="I1008" s="524"/>
      <c r="J1008" s="524"/>
      <c r="K1008" s="515"/>
      <c r="L1008" s="524"/>
      <c r="M1008" s="515"/>
      <c r="N1008" s="445"/>
      <c r="O1008" s="445"/>
      <c r="P1008" s="445"/>
      <c r="Q1008" s="449"/>
      <c r="R1008" s="445"/>
      <c r="S1008" s="449"/>
      <c r="T1008" s="445"/>
      <c r="U1008" s="445"/>
      <c r="V1008" s="233" t="s">
        <v>105</v>
      </c>
      <c r="W1008" s="243">
        <f>W1007</f>
        <v>2300</v>
      </c>
      <c r="X1008" s="112" t="s">
        <v>8</v>
      </c>
      <c r="Y1008" s="423"/>
      <c r="Z1008" s="420"/>
      <c r="AA1008" s="420"/>
      <c r="AB1008" s="420"/>
      <c r="AC1008" s="423"/>
      <c r="AD1008" s="420"/>
      <c r="AE1008" s="423"/>
      <c r="AF1008" s="420"/>
      <c r="AG1008" s="420"/>
      <c r="AH1008" s="420"/>
      <c r="AI1008" s="423"/>
      <c r="AJ1008" s="420"/>
      <c r="AK1008" s="423"/>
      <c r="AL1008" s="420"/>
      <c r="AM1008" s="420"/>
      <c r="AN1008" s="420"/>
      <c r="AO1008" s="423"/>
      <c r="AP1008" s="420"/>
      <c r="AQ1008" s="423"/>
      <c r="AR1008" s="420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</row>
    <row r="1009" spans="1:86">
      <c r="A1009" s="484">
        <v>243</v>
      </c>
      <c r="B1009" s="635">
        <v>354304</v>
      </c>
      <c r="C1009" s="498" t="s">
        <v>903</v>
      </c>
      <c r="D1009" s="555">
        <v>0.5</v>
      </c>
      <c r="E1009" s="555">
        <v>1500</v>
      </c>
      <c r="F1009" s="555">
        <v>0.5</v>
      </c>
      <c r="G1009" s="555">
        <v>1500</v>
      </c>
      <c r="H1009" s="635"/>
      <c r="I1009" s="635"/>
      <c r="J1009" s="635"/>
      <c r="K1009" s="555"/>
      <c r="L1009" s="635"/>
      <c r="M1009" s="555"/>
      <c r="N1009" s="635"/>
      <c r="O1009" s="635"/>
      <c r="P1009" s="540"/>
      <c r="Q1009" s="421"/>
      <c r="R1009" s="540"/>
      <c r="S1009" s="421"/>
      <c r="T1009" s="540"/>
      <c r="U1009" s="540"/>
      <c r="V1009" s="540"/>
      <c r="W1009" s="421"/>
      <c r="X1009" s="540"/>
      <c r="Y1009" s="421"/>
      <c r="Z1009" s="540" t="s">
        <v>1679</v>
      </c>
      <c r="AA1009" s="540" t="s">
        <v>1726</v>
      </c>
      <c r="AB1009" s="372" t="s">
        <v>11</v>
      </c>
      <c r="AC1009" s="243">
        <v>0.5</v>
      </c>
      <c r="AD1009" s="112" t="s">
        <v>5</v>
      </c>
      <c r="AE1009" s="421">
        <v>6307.01</v>
      </c>
      <c r="AF1009" s="540"/>
      <c r="AG1009" s="540"/>
      <c r="AH1009" s="540"/>
      <c r="AI1009" s="421"/>
      <c r="AJ1009" s="540"/>
      <c r="AK1009" s="421"/>
      <c r="AL1009" s="540"/>
      <c r="AM1009" s="540"/>
      <c r="AN1009" s="540"/>
      <c r="AO1009" s="421"/>
      <c r="AP1009" s="540"/>
      <c r="AQ1009" s="421"/>
      <c r="AR1009" s="540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</row>
    <row r="1010" spans="1:86">
      <c r="A1010" s="504"/>
      <c r="B1010" s="654"/>
      <c r="C1010" s="499"/>
      <c r="D1010" s="556"/>
      <c r="E1010" s="556"/>
      <c r="F1010" s="556"/>
      <c r="G1010" s="556"/>
      <c r="H1010" s="654"/>
      <c r="I1010" s="654"/>
      <c r="J1010" s="654"/>
      <c r="K1010" s="556"/>
      <c r="L1010" s="654"/>
      <c r="M1010" s="556"/>
      <c r="N1010" s="654"/>
      <c r="O1010" s="654"/>
      <c r="P1010" s="541"/>
      <c r="Q1010" s="422"/>
      <c r="R1010" s="541"/>
      <c r="S1010" s="422"/>
      <c r="T1010" s="541"/>
      <c r="U1010" s="541"/>
      <c r="V1010" s="541"/>
      <c r="W1010" s="422"/>
      <c r="X1010" s="541"/>
      <c r="Y1010" s="422"/>
      <c r="Z1010" s="541"/>
      <c r="AA1010" s="541"/>
      <c r="AB1010" s="374"/>
      <c r="AC1010" s="243">
        <v>1500</v>
      </c>
      <c r="AD1010" s="112" t="s">
        <v>8</v>
      </c>
      <c r="AE1010" s="422"/>
      <c r="AF1010" s="541"/>
      <c r="AG1010" s="541"/>
      <c r="AH1010" s="541"/>
      <c r="AI1010" s="422"/>
      <c r="AJ1010" s="541"/>
      <c r="AK1010" s="422"/>
      <c r="AL1010" s="541"/>
      <c r="AM1010" s="541"/>
      <c r="AN1010" s="541"/>
      <c r="AO1010" s="422"/>
      <c r="AP1010" s="541"/>
      <c r="AQ1010" s="422"/>
      <c r="AR1010" s="54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</row>
    <row r="1011" spans="1:86">
      <c r="A1011" s="485"/>
      <c r="B1011" s="636"/>
      <c r="C1011" s="500"/>
      <c r="D1011" s="557"/>
      <c r="E1011" s="557"/>
      <c r="F1011" s="557"/>
      <c r="G1011" s="557"/>
      <c r="H1011" s="636"/>
      <c r="I1011" s="636"/>
      <c r="J1011" s="636"/>
      <c r="K1011" s="557"/>
      <c r="L1011" s="636"/>
      <c r="M1011" s="557"/>
      <c r="N1011" s="636"/>
      <c r="O1011" s="636"/>
      <c r="P1011" s="542"/>
      <c r="Q1011" s="423"/>
      <c r="R1011" s="542"/>
      <c r="S1011" s="423"/>
      <c r="T1011" s="542"/>
      <c r="U1011" s="542"/>
      <c r="V1011" s="542"/>
      <c r="W1011" s="423"/>
      <c r="X1011" s="542"/>
      <c r="Y1011" s="423"/>
      <c r="Z1011" s="542"/>
      <c r="AA1011" s="542"/>
      <c r="AB1011" s="233" t="s">
        <v>105</v>
      </c>
      <c r="AC1011" s="243">
        <f>AC1010</f>
        <v>1500</v>
      </c>
      <c r="AD1011" s="112" t="s">
        <v>8</v>
      </c>
      <c r="AE1011" s="423"/>
      <c r="AF1011" s="542"/>
      <c r="AG1011" s="542"/>
      <c r="AH1011" s="542"/>
      <c r="AI1011" s="423"/>
      <c r="AJ1011" s="542"/>
      <c r="AK1011" s="423"/>
      <c r="AL1011" s="542"/>
      <c r="AM1011" s="542"/>
      <c r="AN1011" s="542"/>
      <c r="AO1011" s="423"/>
      <c r="AP1011" s="542"/>
      <c r="AQ1011" s="423"/>
      <c r="AR1011" s="542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</row>
    <row r="1012" spans="1:86">
      <c r="A1012" s="484">
        <v>244</v>
      </c>
      <c r="B1012" s="635">
        <v>354310</v>
      </c>
      <c r="C1012" s="498" t="s">
        <v>904</v>
      </c>
      <c r="D1012" s="555">
        <v>0.2</v>
      </c>
      <c r="E1012" s="555">
        <v>600</v>
      </c>
      <c r="F1012" s="555">
        <v>0.2</v>
      </c>
      <c r="G1012" s="555">
        <v>600</v>
      </c>
      <c r="H1012" s="635"/>
      <c r="I1012" s="635"/>
      <c r="J1012" s="635"/>
      <c r="K1012" s="555"/>
      <c r="L1012" s="635"/>
      <c r="M1012" s="555"/>
      <c r="N1012" s="540"/>
      <c r="O1012" s="540"/>
      <c r="P1012" s="540"/>
      <c r="Q1012" s="421"/>
      <c r="R1012" s="540"/>
      <c r="S1012" s="421"/>
      <c r="T1012" s="540"/>
      <c r="U1012" s="540"/>
      <c r="V1012" s="540"/>
      <c r="W1012" s="421"/>
      <c r="X1012" s="540"/>
      <c r="Y1012" s="421"/>
      <c r="Z1012" s="540" t="s">
        <v>1679</v>
      </c>
      <c r="AA1012" s="540" t="s">
        <v>1788</v>
      </c>
      <c r="AB1012" s="372" t="s">
        <v>11</v>
      </c>
      <c r="AC1012" s="243">
        <v>0.2</v>
      </c>
      <c r="AD1012" s="112" t="s">
        <v>5</v>
      </c>
      <c r="AE1012" s="421">
        <v>2482.8040000000001</v>
      </c>
      <c r="AF1012" s="540"/>
      <c r="AG1012" s="540"/>
      <c r="AH1012" s="540"/>
      <c r="AI1012" s="421"/>
      <c r="AJ1012" s="540"/>
      <c r="AK1012" s="421"/>
      <c r="AL1012" s="540"/>
      <c r="AM1012" s="540"/>
      <c r="AN1012" s="540"/>
      <c r="AO1012" s="421"/>
      <c r="AP1012" s="540"/>
      <c r="AQ1012" s="421"/>
      <c r="AR1012" s="540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</row>
    <row r="1013" spans="1:86">
      <c r="A1013" s="504"/>
      <c r="B1013" s="654"/>
      <c r="C1013" s="499"/>
      <c r="D1013" s="556"/>
      <c r="E1013" s="556"/>
      <c r="F1013" s="556"/>
      <c r="G1013" s="556"/>
      <c r="H1013" s="654"/>
      <c r="I1013" s="654"/>
      <c r="J1013" s="654"/>
      <c r="K1013" s="556"/>
      <c r="L1013" s="654"/>
      <c r="M1013" s="556"/>
      <c r="N1013" s="541"/>
      <c r="O1013" s="541"/>
      <c r="P1013" s="541"/>
      <c r="Q1013" s="422"/>
      <c r="R1013" s="541"/>
      <c r="S1013" s="422"/>
      <c r="T1013" s="541"/>
      <c r="U1013" s="541"/>
      <c r="V1013" s="541"/>
      <c r="W1013" s="422"/>
      <c r="X1013" s="541"/>
      <c r="Y1013" s="422"/>
      <c r="Z1013" s="541"/>
      <c r="AA1013" s="541"/>
      <c r="AB1013" s="374"/>
      <c r="AC1013" s="243">
        <v>600</v>
      </c>
      <c r="AD1013" s="112" t="s">
        <v>8</v>
      </c>
      <c r="AE1013" s="422"/>
      <c r="AF1013" s="541"/>
      <c r="AG1013" s="541"/>
      <c r="AH1013" s="541"/>
      <c r="AI1013" s="422"/>
      <c r="AJ1013" s="541"/>
      <c r="AK1013" s="422"/>
      <c r="AL1013" s="541"/>
      <c r="AM1013" s="541"/>
      <c r="AN1013" s="541"/>
      <c r="AO1013" s="422"/>
      <c r="AP1013" s="541"/>
      <c r="AQ1013" s="422"/>
      <c r="AR1013" s="54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</row>
    <row r="1014" spans="1:86">
      <c r="A1014" s="485"/>
      <c r="B1014" s="636"/>
      <c r="C1014" s="500"/>
      <c r="D1014" s="557"/>
      <c r="E1014" s="557"/>
      <c r="F1014" s="557"/>
      <c r="G1014" s="557"/>
      <c r="H1014" s="636"/>
      <c r="I1014" s="636"/>
      <c r="J1014" s="636"/>
      <c r="K1014" s="557"/>
      <c r="L1014" s="636"/>
      <c r="M1014" s="557"/>
      <c r="N1014" s="542"/>
      <c r="O1014" s="542"/>
      <c r="P1014" s="542"/>
      <c r="Q1014" s="423"/>
      <c r="R1014" s="542"/>
      <c r="S1014" s="423"/>
      <c r="T1014" s="542"/>
      <c r="U1014" s="542"/>
      <c r="V1014" s="542"/>
      <c r="W1014" s="423"/>
      <c r="X1014" s="542"/>
      <c r="Y1014" s="423"/>
      <c r="Z1014" s="542"/>
      <c r="AA1014" s="542"/>
      <c r="AB1014" s="233" t="s">
        <v>105</v>
      </c>
      <c r="AC1014" s="243">
        <f>AC1013</f>
        <v>600</v>
      </c>
      <c r="AD1014" s="112" t="s">
        <v>8</v>
      </c>
      <c r="AE1014" s="423"/>
      <c r="AF1014" s="542"/>
      <c r="AG1014" s="542"/>
      <c r="AH1014" s="542"/>
      <c r="AI1014" s="423"/>
      <c r="AJ1014" s="542"/>
      <c r="AK1014" s="423"/>
      <c r="AL1014" s="542"/>
      <c r="AM1014" s="542"/>
      <c r="AN1014" s="542"/>
      <c r="AO1014" s="423"/>
      <c r="AP1014" s="542"/>
      <c r="AQ1014" s="423"/>
      <c r="AR1014" s="542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</row>
    <row r="1015" spans="1:86">
      <c r="A1015" s="484">
        <v>245</v>
      </c>
      <c r="B1015" s="635">
        <v>354303</v>
      </c>
      <c r="C1015" s="498" t="s">
        <v>906</v>
      </c>
      <c r="D1015" s="555">
        <v>2</v>
      </c>
      <c r="E1015" s="555">
        <v>10011</v>
      </c>
      <c r="F1015" s="555">
        <v>2</v>
      </c>
      <c r="G1015" s="555">
        <v>10011</v>
      </c>
      <c r="H1015" s="635"/>
      <c r="I1015" s="635"/>
      <c r="J1015" s="635"/>
      <c r="K1015" s="555"/>
      <c r="L1015" s="635"/>
      <c r="M1015" s="555"/>
      <c r="N1015" s="540"/>
      <c r="O1015" s="540"/>
      <c r="P1015" s="540"/>
      <c r="Q1015" s="421"/>
      <c r="R1015" s="540"/>
      <c r="S1015" s="421"/>
      <c r="T1015" s="540"/>
      <c r="U1015" s="540"/>
      <c r="V1015" s="540"/>
      <c r="W1015" s="421"/>
      <c r="X1015" s="540"/>
      <c r="Y1015" s="421"/>
      <c r="Z1015" s="540" t="s">
        <v>1679</v>
      </c>
      <c r="AA1015" s="540" t="s">
        <v>2117</v>
      </c>
      <c r="AB1015" s="372" t="s">
        <v>42</v>
      </c>
      <c r="AC1015" s="243">
        <v>2.0430000000000001</v>
      </c>
      <c r="AD1015" s="112" t="s">
        <v>5</v>
      </c>
      <c r="AE1015" s="421">
        <v>104551.9</v>
      </c>
      <c r="AF1015" s="540"/>
      <c r="AG1015" s="540"/>
      <c r="AH1015" s="540"/>
      <c r="AI1015" s="421"/>
      <c r="AJ1015" s="540"/>
      <c r="AK1015" s="421"/>
      <c r="AL1015" s="540"/>
      <c r="AM1015" s="540"/>
      <c r="AN1015" s="540"/>
      <c r="AO1015" s="421"/>
      <c r="AP1015" s="540"/>
      <c r="AQ1015" s="421"/>
      <c r="AR1015" s="540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</row>
    <row r="1016" spans="1:86">
      <c r="A1016" s="485"/>
      <c r="B1016" s="636"/>
      <c r="C1016" s="500"/>
      <c r="D1016" s="557"/>
      <c r="E1016" s="557"/>
      <c r="F1016" s="557"/>
      <c r="G1016" s="557"/>
      <c r="H1016" s="636"/>
      <c r="I1016" s="636"/>
      <c r="J1016" s="636"/>
      <c r="K1016" s="557"/>
      <c r="L1016" s="636"/>
      <c r="M1016" s="557"/>
      <c r="N1016" s="542"/>
      <c r="O1016" s="542"/>
      <c r="P1016" s="542"/>
      <c r="Q1016" s="423"/>
      <c r="R1016" s="542"/>
      <c r="S1016" s="423"/>
      <c r="T1016" s="542"/>
      <c r="U1016" s="542"/>
      <c r="V1016" s="542"/>
      <c r="W1016" s="423"/>
      <c r="X1016" s="542"/>
      <c r="Y1016" s="423"/>
      <c r="Z1016" s="542"/>
      <c r="AA1016" s="542"/>
      <c r="AB1016" s="374"/>
      <c r="AC1016" s="243">
        <v>10011</v>
      </c>
      <c r="AD1016" s="112" t="s">
        <v>8</v>
      </c>
      <c r="AE1016" s="423"/>
      <c r="AF1016" s="542"/>
      <c r="AG1016" s="542"/>
      <c r="AH1016" s="542"/>
      <c r="AI1016" s="423"/>
      <c r="AJ1016" s="542"/>
      <c r="AK1016" s="423"/>
      <c r="AL1016" s="542"/>
      <c r="AM1016" s="542"/>
      <c r="AN1016" s="542"/>
      <c r="AO1016" s="423"/>
      <c r="AP1016" s="542"/>
      <c r="AQ1016" s="423"/>
      <c r="AR1016" s="542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</row>
    <row r="1017" spans="1:86">
      <c r="A1017" s="528">
        <v>246</v>
      </c>
      <c r="B1017" s="609" t="s">
        <v>907</v>
      </c>
      <c r="C1017" s="579" t="s">
        <v>908</v>
      </c>
      <c r="D1017" s="611">
        <v>1.8</v>
      </c>
      <c r="E1017" s="611">
        <v>10800</v>
      </c>
      <c r="F1017" s="611">
        <v>1.8</v>
      </c>
      <c r="G1017" s="611">
        <v>10800</v>
      </c>
      <c r="H1017" s="609"/>
      <c r="I1017" s="609"/>
      <c r="J1017" s="609"/>
      <c r="K1017" s="611"/>
      <c r="L1017" s="609"/>
      <c r="M1017" s="611"/>
      <c r="N1017" s="609"/>
      <c r="O1017" s="609"/>
      <c r="P1017" s="609"/>
      <c r="Q1017" s="611"/>
      <c r="R1017" s="609"/>
      <c r="S1017" s="611"/>
      <c r="T1017" s="609"/>
      <c r="U1017" s="609"/>
      <c r="V1017" s="609"/>
      <c r="W1017" s="611"/>
      <c r="X1017" s="609"/>
      <c r="Y1017" s="611"/>
      <c r="Z1017" s="609"/>
      <c r="AA1017" s="609"/>
      <c r="AB1017" s="609"/>
      <c r="AC1017" s="611"/>
      <c r="AD1017" s="609"/>
      <c r="AE1017" s="611"/>
      <c r="AF1017" s="540" t="s">
        <v>1679</v>
      </c>
      <c r="AG1017" s="540" t="s">
        <v>2075</v>
      </c>
      <c r="AH1017" s="372" t="s">
        <v>11</v>
      </c>
      <c r="AI1017" s="243">
        <v>1</v>
      </c>
      <c r="AJ1017" s="112" t="s">
        <v>5</v>
      </c>
      <c r="AK1017" s="479">
        <v>9196.6299999999992</v>
      </c>
      <c r="AL1017" s="416"/>
      <c r="AM1017" s="416"/>
      <c r="AN1017" s="416"/>
      <c r="AO1017" s="476"/>
      <c r="AP1017" s="416"/>
      <c r="AQ1017" s="476"/>
      <c r="AR1017" s="416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</row>
    <row r="1018" spans="1:86">
      <c r="A1018" s="529"/>
      <c r="B1018" s="628"/>
      <c r="C1018" s="627"/>
      <c r="D1018" s="712"/>
      <c r="E1018" s="712"/>
      <c r="F1018" s="712"/>
      <c r="G1018" s="712"/>
      <c r="H1018" s="628"/>
      <c r="I1018" s="628"/>
      <c r="J1018" s="628"/>
      <c r="K1018" s="712"/>
      <c r="L1018" s="628"/>
      <c r="M1018" s="712"/>
      <c r="N1018" s="628"/>
      <c r="O1018" s="628"/>
      <c r="P1018" s="628"/>
      <c r="Q1018" s="712"/>
      <c r="R1018" s="628"/>
      <c r="S1018" s="712"/>
      <c r="T1018" s="628"/>
      <c r="U1018" s="628"/>
      <c r="V1018" s="628"/>
      <c r="W1018" s="712"/>
      <c r="X1018" s="628"/>
      <c r="Y1018" s="712"/>
      <c r="Z1018" s="628"/>
      <c r="AA1018" s="628"/>
      <c r="AB1018" s="628"/>
      <c r="AC1018" s="712"/>
      <c r="AD1018" s="628"/>
      <c r="AE1018" s="712"/>
      <c r="AF1018" s="541"/>
      <c r="AG1018" s="541"/>
      <c r="AH1018" s="374"/>
      <c r="AI1018" s="243">
        <v>6000</v>
      </c>
      <c r="AJ1018" s="112" t="s">
        <v>8</v>
      </c>
      <c r="AK1018" s="605"/>
      <c r="AL1018" s="475"/>
      <c r="AM1018" s="475"/>
      <c r="AN1018" s="475"/>
      <c r="AO1018" s="477"/>
      <c r="AP1018" s="475"/>
      <c r="AQ1018" s="477"/>
      <c r="AR1018" s="475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</row>
    <row r="1019" spans="1:86">
      <c r="A1019" s="530"/>
      <c r="B1019" s="610"/>
      <c r="C1019" s="580"/>
      <c r="D1019" s="612"/>
      <c r="E1019" s="612"/>
      <c r="F1019" s="612"/>
      <c r="G1019" s="612"/>
      <c r="H1019" s="610"/>
      <c r="I1019" s="610"/>
      <c r="J1019" s="610"/>
      <c r="K1019" s="612"/>
      <c r="L1019" s="610"/>
      <c r="M1019" s="612"/>
      <c r="N1019" s="610"/>
      <c r="O1019" s="610"/>
      <c r="P1019" s="610"/>
      <c r="Q1019" s="612"/>
      <c r="R1019" s="610"/>
      <c r="S1019" s="612"/>
      <c r="T1019" s="610"/>
      <c r="U1019" s="610"/>
      <c r="V1019" s="610"/>
      <c r="W1019" s="612"/>
      <c r="X1019" s="610"/>
      <c r="Y1019" s="612"/>
      <c r="Z1019" s="610"/>
      <c r="AA1019" s="610"/>
      <c r="AB1019" s="610"/>
      <c r="AC1019" s="612"/>
      <c r="AD1019" s="610"/>
      <c r="AE1019" s="612"/>
      <c r="AF1019" s="542"/>
      <c r="AG1019" s="542"/>
      <c r="AH1019" s="233" t="s">
        <v>105</v>
      </c>
      <c r="AI1019" s="243">
        <f>AI1018</f>
        <v>6000</v>
      </c>
      <c r="AJ1019" s="112" t="s">
        <v>8</v>
      </c>
      <c r="AK1019" s="480"/>
      <c r="AL1019" s="417"/>
      <c r="AM1019" s="417"/>
      <c r="AN1019" s="417"/>
      <c r="AO1019" s="478"/>
      <c r="AP1019" s="417"/>
      <c r="AQ1019" s="478"/>
      <c r="AR1019" s="417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</row>
    <row r="1020" spans="1:86">
      <c r="A1020" s="528">
        <v>247</v>
      </c>
      <c r="B1020" s="749" t="s">
        <v>915</v>
      </c>
      <c r="C1020" s="895" t="s">
        <v>916</v>
      </c>
      <c r="D1020" s="896">
        <v>0.6</v>
      </c>
      <c r="E1020" s="896">
        <v>1800</v>
      </c>
      <c r="F1020" s="896">
        <v>0.6</v>
      </c>
      <c r="G1020" s="896">
        <v>1800</v>
      </c>
      <c r="H1020" s="749"/>
      <c r="I1020" s="749"/>
      <c r="J1020" s="749"/>
      <c r="K1020" s="896"/>
      <c r="L1020" s="749"/>
      <c r="M1020" s="896"/>
      <c r="N1020" s="531"/>
      <c r="O1020" s="531"/>
      <c r="P1020" s="531"/>
      <c r="Q1020" s="479"/>
      <c r="R1020" s="531"/>
      <c r="S1020" s="479"/>
      <c r="T1020" s="440" t="s">
        <v>1679</v>
      </c>
      <c r="U1020" s="440" t="s">
        <v>1809</v>
      </c>
      <c r="V1020" s="440" t="s">
        <v>11</v>
      </c>
      <c r="W1020" s="243">
        <v>0.6</v>
      </c>
      <c r="X1020" s="112" t="s">
        <v>5</v>
      </c>
      <c r="Y1020" s="387">
        <v>8076.677999999999</v>
      </c>
      <c r="Z1020" s="387"/>
      <c r="AA1020" s="387"/>
      <c r="AB1020" s="387"/>
      <c r="AC1020" s="387"/>
      <c r="AD1020" s="387"/>
      <c r="AE1020" s="387"/>
      <c r="AF1020" s="387"/>
      <c r="AG1020" s="387"/>
      <c r="AH1020" s="387"/>
      <c r="AI1020" s="387"/>
      <c r="AJ1020" s="387"/>
      <c r="AK1020" s="387"/>
      <c r="AL1020" s="387"/>
      <c r="AM1020" s="387"/>
      <c r="AN1020" s="387"/>
      <c r="AO1020" s="387"/>
      <c r="AP1020" s="387"/>
      <c r="AQ1020" s="387"/>
      <c r="AR1020" s="387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</row>
    <row r="1021" spans="1:86">
      <c r="A1021" s="529"/>
      <c r="B1021" s="913"/>
      <c r="C1021" s="897"/>
      <c r="D1021" s="898"/>
      <c r="E1021" s="898"/>
      <c r="F1021" s="898"/>
      <c r="G1021" s="898"/>
      <c r="H1021" s="913"/>
      <c r="I1021" s="913"/>
      <c r="J1021" s="913"/>
      <c r="K1021" s="898"/>
      <c r="L1021" s="913"/>
      <c r="M1021" s="898"/>
      <c r="N1021" s="604"/>
      <c r="O1021" s="604"/>
      <c r="P1021" s="604"/>
      <c r="Q1021" s="605"/>
      <c r="R1021" s="604"/>
      <c r="S1021" s="605"/>
      <c r="T1021" s="441"/>
      <c r="U1021" s="441"/>
      <c r="V1021" s="442"/>
      <c r="W1021" s="243">
        <v>1800</v>
      </c>
      <c r="X1021" s="112" t="s">
        <v>8</v>
      </c>
      <c r="Y1021" s="388"/>
      <c r="Z1021" s="388"/>
      <c r="AA1021" s="388"/>
      <c r="AB1021" s="388"/>
      <c r="AC1021" s="388"/>
      <c r="AD1021" s="388"/>
      <c r="AE1021" s="388"/>
      <c r="AF1021" s="388"/>
      <c r="AG1021" s="388"/>
      <c r="AH1021" s="388"/>
      <c r="AI1021" s="388"/>
      <c r="AJ1021" s="388"/>
      <c r="AK1021" s="388"/>
      <c r="AL1021" s="388"/>
      <c r="AM1021" s="388"/>
      <c r="AN1021" s="388"/>
      <c r="AO1021" s="388"/>
      <c r="AP1021" s="388"/>
      <c r="AQ1021" s="388"/>
      <c r="AR1021" s="388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</row>
    <row r="1022" spans="1:86">
      <c r="A1022" s="530"/>
      <c r="B1022" s="750"/>
      <c r="C1022" s="900"/>
      <c r="D1022" s="901"/>
      <c r="E1022" s="901"/>
      <c r="F1022" s="901"/>
      <c r="G1022" s="901"/>
      <c r="H1022" s="750"/>
      <c r="I1022" s="750"/>
      <c r="J1022" s="750"/>
      <c r="K1022" s="901"/>
      <c r="L1022" s="750"/>
      <c r="M1022" s="901"/>
      <c r="N1022" s="532"/>
      <c r="O1022" s="532"/>
      <c r="P1022" s="532"/>
      <c r="Q1022" s="480"/>
      <c r="R1022" s="532"/>
      <c r="S1022" s="480"/>
      <c r="T1022" s="442"/>
      <c r="U1022" s="442"/>
      <c r="V1022" s="233" t="s">
        <v>105</v>
      </c>
      <c r="W1022" s="243">
        <f>W1021</f>
        <v>1800</v>
      </c>
      <c r="X1022" s="112" t="s">
        <v>8</v>
      </c>
      <c r="Y1022" s="389"/>
      <c r="Z1022" s="389"/>
      <c r="AA1022" s="389"/>
      <c r="AB1022" s="389"/>
      <c r="AC1022" s="389"/>
      <c r="AD1022" s="389"/>
      <c r="AE1022" s="389"/>
      <c r="AF1022" s="389"/>
      <c r="AG1022" s="389"/>
      <c r="AH1022" s="389"/>
      <c r="AI1022" s="389"/>
      <c r="AJ1022" s="389"/>
      <c r="AK1022" s="389"/>
      <c r="AL1022" s="389"/>
      <c r="AM1022" s="389"/>
      <c r="AN1022" s="389"/>
      <c r="AO1022" s="389"/>
      <c r="AP1022" s="389"/>
      <c r="AQ1022" s="389"/>
      <c r="AR1022" s="389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</row>
    <row r="1023" spans="1:86">
      <c r="A1023" s="484">
        <v>248</v>
      </c>
      <c r="B1023" s="635" t="s">
        <v>925</v>
      </c>
      <c r="C1023" s="498" t="s">
        <v>926</v>
      </c>
      <c r="D1023" s="555">
        <v>0.2</v>
      </c>
      <c r="E1023" s="555">
        <v>600</v>
      </c>
      <c r="F1023" s="555">
        <v>0.2</v>
      </c>
      <c r="G1023" s="555">
        <v>600</v>
      </c>
      <c r="H1023" s="635"/>
      <c r="I1023" s="635"/>
      <c r="J1023" s="635"/>
      <c r="K1023" s="555"/>
      <c r="L1023" s="635"/>
      <c r="M1023" s="555"/>
      <c r="N1023" s="635"/>
      <c r="O1023" s="635"/>
      <c r="P1023" s="635"/>
      <c r="Q1023" s="555"/>
      <c r="R1023" s="635"/>
      <c r="S1023" s="555"/>
      <c r="T1023" s="440" t="s">
        <v>2118</v>
      </c>
      <c r="U1023" s="635" t="s">
        <v>1788</v>
      </c>
      <c r="V1023" s="372" t="s">
        <v>11</v>
      </c>
      <c r="W1023" s="243">
        <v>0.2</v>
      </c>
      <c r="X1023" s="112" t="s">
        <v>5</v>
      </c>
      <c r="Y1023" s="421">
        <v>2692.2260000000001</v>
      </c>
      <c r="Z1023" s="418"/>
      <c r="AA1023" s="418"/>
      <c r="AB1023" s="418"/>
      <c r="AC1023" s="421"/>
      <c r="AD1023" s="418"/>
      <c r="AE1023" s="421"/>
      <c r="AF1023" s="418"/>
      <c r="AG1023" s="418"/>
      <c r="AH1023" s="418"/>
      <c r="AI1023" s="421"/>
      <c r="AJ1023" s="418"/>
      <c r="AK1023" s="421"/>
      <c r="AL1023" s="418"/>
      <c r="AM1023" s="418"/>
      <c r="AN1023" s="418"/>
      <c r="AO1023" s="421"/>
      <c r="AP1023" s="418"/>
      <c r="AQ1023" s="421"/>
      <c r="AR1023" s="418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</row>
    <row r="1024" spans="1:86">
      <c r="A1024" s="504"/>
      <c r="B1024" s="654"/>
      <c r="C1024" s="499"/>
      <c r="D1024" s="556"/>
      <c r="E1024" s="556"/>
      <c r="F1024" s="556"/>
      <c r="G1024" s="556"/>
      <c r="H1024" s="654"/>
      <c r="I1024" s="654"/>
      <c r="J1024" s="654"/>
      <c r="K1024" s="556"/>
      <c r="L1024" s="654"/>
      <c r="M1024" s="556"/>
      <c r="N1024" s="654"/>
      <c r="O1024" s="654"/>
      <c r="P1024" s="654"/>
      <c r="Q1024" s="556"/>
      <c r="R1024" s="654"/>
      <c r="S1024" s="556"/>
      <c r="T1024" s="441"/>
      <c r="U1024" s="654"/>
      <c r="V1024" s="374"/>
      <c r="W1024" s="243">
        <v>600</v>
      </c>
      <c r="X1024" s="112" t="s">
        <v>8</v>
      </c>
      <c r="Y1024" s="422"/>
      <c r="Z1024" s="419"/>
      <c r="AA1024" s="419"/>
      <c r="AB1024" s="419"/>
      <c r="AC1024" s="422"/>
      <c r="AD1024" s="419"/>
      <c r="AE1024" s="422"/>
      <c r="AF1024" s="419"/>
      <c r="AG1024" s="419"/>
      <c r="AH1024" s="419"/>
      <c r="AI1024" s="422"/>
      <c r="AJ1024" s="419"/>
      <c r="AK1024" s="422"/>
      <c r="AL1024" s="419"/>
      <c r="AM1024" s="419"/>
      <c r="AN1024" s="419"/>
      <c r="AO1024" s="422"/>
      <c r="AP1024" s="419"/>
      <c r="AQ1024" s="422"/>
      <c r="AR1024" s="419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</row>
    <row r="1025" spans="1:86">
      <c r="A1025" s="485"/>
      <c r="B1025" s="636"/>
      <c r="C1025" s="500"/>
      <c r="D1025" s="557"/>
      <c r="E1025" s="557"/>
      <c r="F1025" s="557"/>
      <c r="G1025" s="557"/>
      <c r="H1025" s="636"/>
      <c r="I1025" s="636"/>
      <c r="J1025" s="636"/>
      <c r="K1025" s="557"/>
      <c r="L1025" s="636"/>
      <c r="M1025" s="557"/>
      <c r="N1025" s="636"/>
      <c r="O1025" s="636"/>
      <c r="P1025" s="636"/>
      <c r="Q1025" s="557"/>
      <c r="R1025" s="636"/>
      <c r="S1025" s="557"/>
      <c r="T1025" s="442"/>
      <c r="U1025" s="636"/>
      <c r="V1025" s="233" t="s">
        <v>105</v>
      </c>
      <c r="W1025" s="243">
        <f>W1024</f>
        <v>600</v>
      </c>
      <c r="X1025" s="112" t="s">
        <v>8</v>
      </c>
      <c r="Y1025" s="423"/>
      <c r="Z1025" s="420"/>
      <c r="AA1025" s="420"/>
      <c r="AB1025" s="420"/>
      <c r="AC1025" s="423"/>
      <c r="AD1025" s="420"/>
      <c r="AE1025" s="423"/>
      <c r="AF1025" s="420"/>
      <c r="AG1025" s="420"/>
      <c r="AH1025" s="420"/>
      <c r="AI1025" s="423"/>
      <c r="AJ1025" s="420"/>
      <c r="AK1025" s="423"/>
      <c r="AL1025" s="420"/>
      <c r="AM1025" s="420"/>
      <c r="AN1025" s="420"/>
      <c r="AO1025" s="423"/>
      <c r="AP1025" s="420"/>
      <c r="AQ1025" s="423"/>
      <c r="AR1025" s="420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</row>
    <row r="1026" spans="1:86">
      <c r="A1026" s="484">
        <v>249</v>
      </c>
      <c r="B1026" s="635" t="s">
        <v>927</v>
      </c>
      <c r="C1026" s="487" t="s">
        <v>928</v>
      </c>
      <c r="D1026" s="411">
        <v>0.2</v>
      </c>
      <c r="E1026" s="411">
        <v>450</v>
      </c>
      <c r="F1026" s="411">
        <v>0.2</v>
      </c>
      <c r="G1026" s="411">
        <v>450</v>
      </c>
      <c r="H1026" s="509"/>
      <c r="I1026" s="509"/>
      <c r="J1026" s="509"/>
      <c r="K1026" s="411"/>
      <c r="L1026" s="509"/>
      <c r="M1026" s="411"/>
      <c r="N1026" s="509"/>
      <c r="O1026" s="509"/>
      <c r="P1026" s="509"/>
      <c r="Q1026" s="411"/>
      <c r="R1026" s="509"/>
      <c r="S1026" s="411"/>
      <c r="T1026" s="509" t="s">
        <v>2119</v>
      </c>
      <c r="U1026" s="509" t="s">
        <v>1704</v>
      </c>
      <c r="V1026" s="372" t="s">
        <v>11</v>
      </c>
      <c r="W1026" s="243">
        <v>0.15</v>
      </c>
      <c r="X1026" s="112" t="s">
        <v>5</v>
      </c>
      <c r="Y1026" s="421">
        <v>2019.1694999999997</v>
      </c>
      <c r="Z1026" s="418"/>
      <c r="AA1026" s="418"/>
      <c r="AB1026" s="418"/>
      <c r="AC1026" s="421"/>
      <c r="AD1026" s="418"/>
      <c r="AE1026" s="421"/>
      <c r="AF1026" s="418"/>
      <c r="AG1026" s="418"/>
      <c r="AH1026" s="418"/>
      <c r="AI1026" s="421"/>
      <c r="AJ1026" s="418"/>
      <c r="AK1026" s="421"/>
      <c r="AL1026" s="418"/>
      <c r="AM1026" s="418"/>
      <c r="AN1026" s="418"/>
      <c r="AO1026" s="421"/>
      <c r="AP1026" s="418"/>
      <c r="AQ1026" s="421"/>
      <c r="AR1026" s="418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</row>
    <row r="1027" spans="1:86">
      <c r="A1027" s="504"/>
      <c r="B1027" s="654"/>
      <c r="C1027" s="508"/>
      <c r="D1027" s="412"/>
      <c r="E1027" s="412"/>
      <c r="F1027" s="412"/>
      <c r="G1027" s="412"/>
      <c r="H1027" s="510"/>
      <c r="I1027" s="510"/>
      <c r="J1027" s="510"/>
      <c r="K1027" s="412"/>
      <c r="L1027" s="510"/>
      <c r="M1027" s="412"/>
      <c r="N1027" s="510"/>
      <c r="O1027" s="510"/>
      <c r="P1027" s="510"/>
      <c r="Q1027" s="412"/>
      <c r="R1027" s="510"/>
      <c r="S1027" s="412"/>
      <c r="T1027" s="510"/>
      <c r="U1027" s="510"/>
      <c r="V1027" s="374"/>
      <c r="W1027" s="243">
        <v>450</v>
      </c>
      <c r="X1027" s="112" t="s">
        <v>8</v>
      </c>
      <c r="Y1027" s="422"/>
      <c r="Z1027" s="419"/>
      <c r="AA1027" s="419"/>
      <c r="AB1027" s="419"/>
      <c r="AC1027" s="422"/>
      <c r="AD1027" s="419"/>
      <c r="AE1027" s="422"/>
      <c r="AF1027" s="419"/>
      <c r="AG1027" s="419"/>
      <c r="AH1027" s="419"/>
      <c r="AI1027" s="422"/>
      <c r="AJ1027" s="419"/>
      <c r="AK1027" s="422"/>
      <c r="AL1027" s="419"/>
      <c r="AM1027" s="419"/>
      <c r="AN1027" s="419"/>
      <c r="AO1027" s="422"/>
      <c r="AP1027" s="419"/>
      <c r="AQ1027" s="422"/>
      <c r="AR1027" s="419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</row>
    <row r="1028" spans="1:86">
      <c r="A1028" s="485"/>
      <c r="B1028" s="636"/>
      <c r="C1028" s="488"/>
      <c r="D1028" s="515"/>
      <c r="E1028" s="515"/>
      <c r="F1028" s="515"/>
      <c r="G1028" s="515"/>
      <c r="H1028" s="511"/>
      <c r="I1028" s="511"/>
      <c r="J1028" s="511"/>
      <c r="K1028" s="515"/>
      <c r="L1028" s="511"/>
      <c r="M1028" s="515"/>
      <c r="N1028" s="511"/>
      <c r="O1028" s="511"/>
      <c r="P1028" s="511"/>
      <c r="Q1028" s="515"/>
      <c r="R1028" s="511"/>
      <c r="S1028" s="515"/>
      <c r="T1028" s="511"/>
      <c r="U1028" s="511"/>
      <c r="V1028" s="233" t="s">
        <v>105</v>
      </c>
      <c r="W1028" s="243">
        <f>W1027</f>
        <v>450</v>
      </c>
      <c r="X1028" s="112" t="s">
        <v>8</v>
      </c>
      <c r="Y1028" s="423"/>
      <c r="Z1028" s="420"/>
      <c r="AA1028" s="420"/>
      <c r="AB1028" s="420"/>
      <c r="AC1028" s="423"/>
      <c r="AD1028" s="420"/>
      <c r="AE1028" s="423"/>
      <c r="AF1028" s="420"/>
      <c r="AG1028" s="420"/>
      <c r="AH1028" s="420"/>
      <c r="AI1028" s="423"/>
      <c r="AJ1028" s="420"/>
      <c r="AK1028" s="423"/>
      <c r="AL1028" s="420"/>
      <c r="AM1028" s="420"/>
      <c r="AN1028" s="420"/>
      <c r="AO1028" s="423"/>
      <c r="AP1028" s="420"/>
      <c r="AQ1028" s="423"/>
      <c r="AR1028" s="420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</row>
    <row r="1029" spans="1:86">
      <c r="A1029" s="484">
        <v>250</v>
      </c>
      <c r="B1029" s="635" t="s">
        <v>929</v>
      </c>
      <c r="C1029" s="487" t="s">
        <v>930</v>
      </c>
      <c r="D1029" s="411">
        <v>0.3</v>
      </c>
      <c r="E1029" s="411">
        <v>750</v>
      </c>
      <c r="F1029" s="411">
        <v>0.3</v>
      </c>
      <c r="G1029" s="411">
        <v>750</v>
      </c>
      <c r="H1029" s="509"/>
      <c r="I1029" s="509"/>
      <c r="J1029" s="509"/>
      <c r="K1029" s="411"/>
      <c r="L1029" s="509"/>
      <c r="M1029" s="411"/>
      <c r="N1029" s="509"/>
      <c r="O1029" s="509"/>
      <c r="P1029" s="509"/>
      <c r="Q1029" s="411"/>
      <c r="R1029" s="509"/>
      <c r="S1029" s="411"/>
      <c r="T1029" s="509" t="s">
        <v>2118</v>
      </c>
      <c r="U1029" s="509" t="s">
        <v>1700</v>
      </c>
      <c r="V1029" s="372" t="s">
        <v>11</v>
      </c>
      <c r="W1029" s="243">
        <v>0.25</v>
      </c>
      <c r="X1029" s="112" t="s">
        <v>5</v>
      </c>
      <c r="Y1029" s="421">
        <v>3365.2824999999998</v>
      </c>
      <c r="Z1029" s="418"/>
      <c r="AA1029" s="418"/>
      <c r="AB1029" s="418"/>
      <c r="AC1029" s="421"/>
      <c r="AD1029" s="418"/>
      <c r="AE1029" s="421"/>
      <c r="AF1029" s="418"/>
      <c r="AG1029" s="418"/>
      <c r="AH1029" s="418"/>
      <c r="AI1029" s="421"/>
      <c r="AJ1029" s="418"/>
      <c r="AK1029" s="421"/>
      <c r="AL1029" s="418"/>
      <c r="AM1029" s="418"/>
      <c r="AN1029" s="418"/>
      <c r="AO1029" s="421"/>
      <c r="AP1029" s="418"/>
      <c r="AQ1029" s="421"/>
      <c r="AR1029" s="418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</row>
    <row r="1030" spans="1:86">
      <c r="A1030" s="504"/>
      <c r="B1030" s="654"/>
      <c r="C1030" s="508"/>
      <c r="D1030" s="412"/>
      <c r="E1030" s="412"/>
      <c r="F1030" s="412"/>
      <c r="G1030" s="412"/>
      <c r="H1030" s="510"/>
      <c r="I1030" s="510"/>
      <c r="J1030" s="510"/>
      <c r="K1030" s="412"/>
      <c r="L1030" s="510"/>
      <c r="M1030" s="412"/>
      <c r="N1030" s="510"/>
      <c r="O1030" s="510"/>
      <c r="P1030" s="510"/>
      <c r="Q1030" s="412"/>
      <c r="R1030" s="510"/>
      <c r="S1030" s="412"/>
      <c r="T1030" s="510"/>
      <c r="U1030" s="510"/>
      <c r="V1030" s="374"/>
      <c r="W1030" s="243">
        <v>750</v>
      </c>
      <c r="X1030" s="112" t="s">
        <v>8</v>
      </c>
      <c r="Y1030" s="422"/>
      <c r="Z1030" s="419"/>
      <c r="AA1030" s="419"/>
      <c r="AB1030" s="419"/>
      <c r="AC1030" s="422"/>
      <c r="AD1030" s="419"/>
      <c r="AE1030" s="422"/>
      <c r="AF1030" s="419"/>
      <c r="AG1030" s="419"/>
      <c r="AH1030" s="419"/>
      <c r="AI1030" s="422"/>
      <c r="AJ1030" s="419"/>
      <c r="AK1030" s="422"/>
      <c r="AL1030" s="419"/>
      <c r="AM1030" s="419"/>
      <c r="AN1030" s="419"/>
      <c r="AO1030" s="422"/>
      <c r="AP1030" s="419"/>
      <c r="AQ1030" s="422"/>
      <c r="AR1030" s="419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</row>
    <row r="1031" spans="1:86">
      <c r="A1031" s="485"/>
      <c r="B1031" s="636"/>
      <c r="C1031" s="488"/>
      <c r="D1031" s="515"/>
      <c r="E1031" s="515"/>
      <c r="F1031" s="515"/>
      <c r="G1031" s="515"/>
      <c r="H1031" s="511"/>
      <c r="I1031" s="511"/>
      <c r="J1031" s="511"/>
      <c r="K1031" s="515"/>
      <c r="L1031" s="511"/>
      <c r="M1031" s="515"/>
      <c r="N1031" s="511"/>
      <c r="O1031" s="511"/>
      <c r="P1031" s="511"/>
      <c r="Q1031" s="515"/>
      <c r="R1031" s="511"/>
      <c r="S1031" s="515"/>
      <c r="T1031" s="511"/>
      <c r="U1031" s="511"/>
      <c r="V1031" s="233" t="s">
        <v>105</v>
      </c>
      <c r="W1031" s="243">
        <f>W1030</f>
        <v>750</v>
      </c>
      <c r="X1031" s="112" t="s">
        <v>8</v>
      </c>
      <c r="Y1031" s="423"/>
      <c r="Z1031" s="420"/>
      <c r="AA1031" s="420"/>
      <c r="AB1031" s="420"/>
      <c r="AC1031" s="423"/>
      <c r="AD1031" s="420"/>
      <c r="AE1031" s="423"/>
      <c r="AF1031" s="420"/>
      <c r="AG1031" s="420"/>
      <c r="AH1031" s="420"/>
      <c r="AI1031" s="423"/>
      <c r="AJ1031" s="420"/>
      <c r="AK1031" s="423"/>
      <c r="AL1031" s="420"/>
      <c r="AM1031" s="420"/>
      <c r="AN1031" s="420"/>
      <c r="AO1031" s="423"/>
      <c r="AP1031" s="420"/>
      <c r="AQ1031" s="423"/>
      <c r="AR1031" s="420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</row>
    <row r="1032" spans="1:86">
      <c r="A1032" s="484">
        <v>251</v>
      </c>
      <c r="B1032" s="635" t="s">
        <v>931</v>
      </c>
      <c r="C1032" s="487" t="s">
        <v>932</v>
      </c>
      <c r="D1032" s="411">
        <v>0.4</v>
      </c>
      <c r="E1032" s="411">
        <v>1470</v>
      </c>
      <c r="F1032" s="411">
        <v>0.4</v>
      </c>
      <c r="G1032" s="411">
        <v>1470</v>
      </c>
      <c r="H1032" s="509"/>
      <c r="I1032" s="509"/>
      <c r="J1032" s="509"/>
      <c r="K1032" s="411"/>
      <c r="L1032" s="509"/>
      <c r="M1032" s="411"/>
      <c r="N1032" s="509"/>
      <c r="O1032" s="509"/>
      <c r="P1032" s="509"/>
      <c r="Q1032" s="411"/>
      <c r="R1032" s="509"/>
      <c r="S1032" s="411"/>
      <c r="T1032" s="509" t="s">
        <v>2074</v>
      </c>
      <c r="U1032" s="509" t="s">
        <v>1721</v>
      </c>
      <c r="V1032" s="372" t="s">
        <v>11</v>
      </c>
      <c r="W1032" s="243">
        <v>0.24</v>
      </c>
      <c r="X1032" s="112" t="s">
        <v>5</v>
      </c>
      <c r="Y1032" s="421">
        <v>3230.6711999999998</v>
      </c>
      <c r="Z1032" s="418"/>
      <c r="AA1032" s="418"/>
      <c r="AB1032" s="418"/>
      <c r="AC1032" s="421"/>
      <c r="AD1032" s="418"/>
      <c r="AE1032" s="421"/>
      <c r="AF1032" s="418"/>
      <c r="AG1032" s="418"/>
      <c r="AH1032" s="418"/>
      <c r="AI1032" s="421"/>
      <c r="AJ1032" s="418"/>
      <c r="AK1032" s="421"/>
      <c r="AL1032" s="418"/>
      <c r="AM1032" s="418"/>
      <c r="AN1032" s="418"/>
      <c r="AO1032" s="421"/>
      <c r="AP1032" s="418"/>
      <c r="AQ1032" s="421"/>
      <c r="AR1032" s="418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</row>
    <row r="1033" spans="1:86">
      <c r="A1033" s="504"/>
      <c r="B1033" s="654"/>
      <c r="C1033" s="508"/>
      <c r="D1033" s="412"/>
      <c r="E1033" s="412"/>
      <c r="F1033" s="412"/>
      <c r="G1033" s="412"/>
      <c r="H1033" s="510"/>
      <c r="I1033" s="510"/>
      <c r="J1033" s="510"/>
      <c r="K1033" s="412"/>
      <c r="L1033" s="510"/>
      <c r="M1033" s="412"/>
      <c r="N1033" s="510"/>
      <c r="O1033" s="510"/>
      <c r="P1033" s="510"/>
      <c r="Q1033" s="412"/>
      <c r="R1033" s="510"/>
      <c r="S1033" s="412"/>
      <c r="T1033" s="510"/>
      <c r="U1033" s="510"/>
      <c r="V1033" s="374"/>
      <c r="W1033" s="243">
        <v>840</v>
      </c>
      <c r="X1033" s="112" t="s">
        <v>8</v>
      </c>
      <c r="Y1033" s="422"/>
      <c r="Z1033" s="419"/>
      <c r="AA1033" s="419"/>
      <c r="AB1033" s="419"/>
      <c r="AC1033" s="422"/>
      <c r="AD1033" s="419"/>
      <c r="AE1033" s="422"/>
      <c r="AF1033" s="419"/>
      <c r="AG1033" s="419"/>
      <c r="AH1033" s="419"/>
      <c r="AI1033" s="422"/>
      <c r="AJ1033" s="419"/>
      <c r="AK1033" s="422"/>
      <c r="AL1033" s="419"/>
      <c r="AM1033" s="419"/>
      <c r="AN1033" s="419"/>
      <c r="AO1033" s="422"/>
      <c r="AP1033" s="419"/>
      <c r="AQ1033" s="422"/>
      <c r="AR1033" s="419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</row>
    <row r="1034" spans="1:86">
      <c r="A1034" s="485"/>
      <c r="B1034" s="636"/>
      <c r="C1034" s="488"/>
      <c r="D1034" s="515"/>
      <c r="E1034" s="515"/>
      <c r="F1034" s="515"/>
      <c r="G1034" s="515"/>
      <c r="H1034" s="511"/>
      <c r="I1034" s="511"/>
      <c r="J1034" s="511"/>
      <c r="K1034" s="515"/>
      <c r="L1034" s="511"/>
      <c r="M1034" s="515"/>
      <c r="N1034" s="511"/>
      <c r="O1034" s="511"/>
      <c r="P1034" s="511"/>
      <c r="Q1034" s="515"/>
      <c r="R1034" s="511"/>
      <c r="S1034" s="515"/>
      <c r="T1034" s="511"/>
      <c r="U1034" s="511"/>
      <c r="V1034" s="233" t="s">
        <v>105</v>
      </c>
      <c r="W1034" s="243">
        <f>W1033</f>
        <v>840</v>
      </c>
      <c r="X1034" s="112" t="s">
        <v>8</v>
      </c>
      <c r="Y1034" s="423"/>
      <c r="Z1034" s="420"/>
      <c r="AA1034" s="420"/>
      <c r="AB1034" s="420"/>
      <c r="AC1034" s="423"/>
      <c r="AD1034" s="420"/>
      <c r="AE1034" s="423"/>
      <c r="AF1034" s="420"/>
      <c r="AG1034" s="420"/>
      <c r="AH1034" s="420"/>
      <c r="AI1034" s="423"/>
      <c r="AJ1034" s="420"/>
      <c r="AK1034" s="423"/>
      <c r="AL1034" s="420"/>
      <c r="AM1034" s="420"/>
      <c r="AN1034" s="420"/>
      <c r="AO1034" s="423"/>
      <c r="AP1034" s="420"/>
      <c r="AQ1034" s="423"/>
      <c r="AR1034" s="420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</row>
    <row r="1035" spans="1:86">
      <c r="A1035" s="484">
        <v>252</v>
      </c>
      <c r="B1035" s="635" t="s">
        <v>933</v>
      </c>
      <c r="C1035" s="487" t="s">
        <v>934</v>
      </c>
      <c r="D1035" s="411">
        <v>0.3</v>
      </c>
      <c r="E1035" s="411">
        <v>1120</v>
      </c>
      <c r="F1035" s="411">
        <v>0.3</v>
      </c>
      <c r="G1035" s="411">
        <v>1120</v>
      </c>
      <c r="H1035" s="509"/>
      <c r="I1035" s="509"/>
      <c r="J1035" s="509"/>
      <c r="K1035" s="411"/>
      <c r="L1035" s="509"/>
      <c r="M1035" s="411"/>
      <c r="N1035" s="509"/>
      <c r="O1035" s="509"/>
      <c r="P1035" s="509"/>
      <c r="Q1035" s="411"/>
      <c r="R1035" s="509"/>
      <c r="S1035" s="411"/>
      <c r="T1035" s="509" t="s">
        <v>2116</v>
      </c>
      <c r="U1035" s="509" t="s">
        <v>2120</v>
      </c>
      <c r="V1035" s="372" t="s">
        <v>11</v>
      </c>
      <c r="W1035" s="243">
        <v>0.14000000000000001</v>
      </c>
      <c r="X1035" s="112" t="s">
        <v>5</v>
      </c>
      <c r="Y1035" s="421">
        <v>1884.5582000000002</v>
      </c>
      <c r="Z1035" s="418"/>
      <c r="AA1035" s="418"/>
      <c r="AB1035" s="418"/>
      <c r="AC1035" s="421"/>
      <c r="AD1035" s="418"/>
      <c r="AE1035" s="421"/>
      <c r="AF1035" s="418"/>
      <c r="AG1035" s="418"/>
      <c r="AH1035" s="418"/>
      <c r="AI1035" s="421"/>
      <c r="AJ1035" s="418"/>
      <c r="AK1035" s="421"/>
      <c r="AL1035" s="418"/>
      <c r="AM1035" s="418"/>
      <c r="AN1035" s="418"/>
      <c r="AO1035" s="421"/>
      <c r="AP1035" s="418"/>
      <c r="AQ1035" s="421"/>
      <c r="AR1035" s="418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</row>
    <row r="1036" spans="1:86">
      <c r="A1036" s="504"/>
      <c r="B1036" s="654"/>
      <c r="C1036" s="508"/>
      <c r="D1036" s="412"/>
      <c r="E1036" s="412"/>
      <c r="F1036" s="412"/>
      <c r="G1036" s="412"/>
      <c r="H1036" s="510"/>
      <c r="I1036" s="510"/>
      <c r="J1036" s="510"/>
      <c r="K1036" s="412"/>
      <c r="L1036" s="510"/>
      <c r="M1036" s="412"/>
      <c r="N1036" s="510"/>
      <c r="O1036" s="510"/>
      <c r="P1036" s="510"/>
      <c r="Q1036" s="412"/>
      <c r="R1036" s="510"/>
      <c r="S1036" s="412"/>
      <c r="T1036" s="510"/>
      <c r="U1036" s="510"/>
      <c r="V1036" s="374"/>
      <c r="W1036" s="243">
        <v>560</v>
      </c>
      <c r="X1036" s="112" t="s">
        <v>8</v>
      </c>
      <c r="Y1036" s="422"/>
      <c r="Z1036" s="419"/>
      <c r="AA1036" s="419"/>
      <c r="AB1036" s="419"/>
      <c r="AC1036" s="422"/>
      <c r="AD1036" s="419"/>
      <c r="AE1036" s="422"/>
      <c r="AF1036" s="419"/>
      <c r="AG1036" s="419"/>
      <c r="AH1036" s="419"/>
      <c r="AI1036" s="422"/>
      <c r="AJ1036" s="419"/>
      <c r="AK1036" s="422"/>
      <c r="AL1036" s="419"/>
      <c r="AM1036" s="419"/>
      <c r="AN1036" s="419"/>
      <c r="AO1036" s="422"/>
      <c r="AP1036" s="419"/>
      <c r="AQ1036" s="422"/>
      <c r="AR1036" s="419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</row>
    <row r="1037" spans="1:86">
      <c r="A1037" s="485"/>
      <c r="B1037" s="636"/>
      <c r="C1037" s="488"/>
      <c r="D1037" s="515"/>
      <c r="E1037" s="515"/>
      <c r="F1037" s="515"/>
      <c r="G1037" s="515"/>
      <c r="H1037" s="511"/>
      <c r="I1037" s="511"/>
      <c r="J1037" s="511"/>
      <c r="K1037" s="515"/>
      <c r="L1037" s="511"/>
      <c r="M1037" s="515"/>
      <c r="N1037" s="511"/>
      <c r="O1037" s="511"/>
      <c r="P1037" s="511"/>
      <c r="Q1037" s="515"/>
      <c r="R1037" s="511"/>
      <c r="S1037" s="515"/>
      <c r="T1037" s="511"/>
      <c r="U1037" s="511"/>
      <c r="V1037" s="233" t="s">
        <v>105</v>
      </c>
      <c r="W1037" s="243">
        <f>W1036</f>
        <v>560</v>
      </c>
      <c r="X1037" s="112" t="s">
        <v>8</v>
      </c>
      <c r="Y1037" s="423"/>
      <c r="Z1037" s="420"/>
      <c r="AA1037" s="420"/>
      <c r="AB1037" s="420"/>
      <c r="AC1037" s="423"/>
      <c r="AD1037" s="420"/>
      <c r="AE1037" s="423"/>
      <c r="AF1037" s="420"/>
      <c r="AG1037" s="420"/>
      <c r="AH1037" s="420"/>
      <c r="AI1037" s="423"/>
      <c r="AJ1037" s="420"/>
      <c r="AK1037" s="423"/>
      <c r="AL1037" s="420"/>
      <c r="AM1037" s="420"/>
      <c r="AN1037" s="420"/>
      <c r="AO1037" s="423"/>
      <c r="AP1037" s="420"/>
      <c r="AQ1037" s="423"/>
      <c r="AR1037" s="420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</row>
    <row r="1038" spans="1:86">
      <c r="A1038" s="484">
        <v>253</v>
      </c>
      <c r="B1038" s="635">
        <v>346700</v>
      </c>
      <c r="C1038" s="487" t="s">
        <v>935</v>
      </c>
      <c r="D1038" s="411">
        <v>0.5</v>
      </c>
      <c r="E1038" s="411">
        <v>1974</v>
      </c>
      <c r="F1038" s="411">
        <v>0.5</v>
      </c>
      <c r="G1038" s="411">
        <v>1974</v>
      </c>
      <c r="H1038" s="509"/>
      <c r="I1038" s="509"/>
      <c r="J1038" s="509"/>
      <c r="K1038" s="411"/>
      <c r="L1038" s="509"/>
      <c r="M1038" s="411"/>
      <c r="N1038" s="509"/>
      <c r="O1038" s="509"/>
      <c r="P1038" s="509"/>
      <c r="Q1038" s="411"/>
      <c r="R1038" s="509"/>
      <c r="S1038" s="411"/>
      <c r="T1038" s="509" t="s">
        <v>2074</v>
      </c>
      <c r="U1038" s="509" t="s">
        <v>1762</v>
      </c>
      <c r="V1038" s="372" t="s">
        <v>11</v>
      </c>
      <c r="W1038" s="243">
        <v>0.12</v>
      </c>
      <c r="X1038" s="112" t="s">
        <v>5</v>
      </c>
      <c r="Y1038" s="421">
        <v>1615.3355999999999</v>
      </c>
      <c r="Z1038" s="418"/>
      <c r="AA1038" s="418"/>
      <c r="AB1038" s="418"/>
      <c r="AC1038" s="421"/>
      <c r="AD1038" s="418"/>
      <c r="AE1038" s="421"/>
      <c r="AF1038" s="418"/>
      <c r="AG1038" s="418"/>
      <c r="AH1038" s="418"/>
      <c r="AI1038" s="421"/>
      <c r="AJ1038" s="418"/>
      <c r="AK1038" s="421"/>
      <c r="AL1038" s="418"/>
      <c r="AM1038" s="418"/>
      <c r="AN1038" s="418"/>
      <c r="AO1038" s="421"/>
      <c r="AP1038" s="418"/>
      <c r="AQ1038" s="421"/>
      <c r="AR1038" s="418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</row>
    <row r="1039" spans="1:86">
      <c r="A1039" s="504"/>
      <c r="B1039" s="654"/>
      <c r="C1039" s="508"/>
      <c r="D1039" s="412"/>
      <c r="E1039" s="412"/>
      <c r="F1039" s="412"/>
      <c r="G1039" s="412"/>
      <c r="H1039" s="510"/>
      <c r="I1039" s="510"/>
      <c r="J1039" s="510"/>
      <c r="K1039" s="412"/>
      <c r="L1039" s="510"/>
      <c r="M1039" s="412"/>
      <c r="N1039" s="510"/>
      <c r="O1039" s="510"/>
      <c r="P1039" s="510"/>
      <c r="Q1039" s="412"/>
      <c r="R1039" s="510"/>
      <c r="S1039" s="412"/>
      <c r="T1039" s="510"/>
      <c r="U1039" s="510"/>
      <c r="V1039" s="374"/>
      <c r="W1039" s="243">
        <v>504</v>
      </c>
      <c r="X1039" s="112" t="s">
        <v>8</v>
      </c>
      <c r="Y1039" s="422"/>
      <c r="Z1039" s="419"/>
      <c r="AA1039" s="419"/>
      <c r="AB1039" s="419"/>
      <c r="AC1039" s="422"/>
      <c r="AD1039" s="419"/>
      <c r="AE1039" s="422"/>
      <c r="AF1039" s="419"/>
      <c r="AG1039" s="419"/>
      <c r="AH1039" s="419"/>
      <c r="AI1039" s="422"/>
      <c r="AJ1039" s="419"/>
      <c r="AK1039" s="422"/>
      <c r="AL1039" s="419"/>
      <c r="AM1039" s="419"/>
      <c r="AN1039" s="419"/>
      <c r="AO1039" s="422"/>
      <c r="AP1039" s="419"/>
      <c r="AQ1039" s="422"/>
      <c r="AR1039" s="419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</row>
    <row r="1040" spans="1:86">
      <c r="A1040" s="485"/>
      <c r="B1040" s="636"/>
      <c r="C1040" s="488"/>
      <c r="D1040" s="515"/>
      <c r="E1040" s="515"/>
      <c r="F1040" s="515"/>
      <c r="G1040" s="515"/>
      <c r="H1040" s="511"/>
      <c r="I1040" s="511"/>
      <c r="J1040" s="511"/>
      <c r="K1040" s="515"/>
      <c r="L1040" s="511"/>
      <c r="M1040" s="515"/>
      <c r="N1040" s="511"/>
      <c r="O1040" s="511"/>
      <c r="P1040" s="511"/>
      <c r="Q1040" s="515"/>
      <c r="R1040" s="511"/>
      <c r="S1040" s="515"/>
      <c r="T1040" s="511"/>
      <c r="U1040" s="511"/>
      <c r="V1040" s="233" t="s">
        <v>105</v>
      </c>
      <c r="W1040" s="243">
        <f>W1039</f>
        <v>504</v>
      </c>
      <c r="X1040" s="112" t="s">
        <v>8</v>
      </c>
      <c r="Y1040" s="423"/>
      <c r="Z1040" s="420"/>
      <c r="AA1040" s="420"/>
      <c r="AB1040" s="420"/>
      <c r="AC1040" s="423"/>
      <c r="AD1040" s="420"/>
      <c r="AE1040" s="423"/>
      <c r="AF1040" s="420"/>
      <c r="AG1040" s="420"/>
      <c r="AH1040" s="420"/>
      <c r="AI1040" s="423"/>
      <c r="AJ1040" s="420"/>
      <c r="AK1040" s="423"/>
      <c r="AL1040" s="420"/>
      <c r="AM1040" s="420"/>
      <c r="AN1040" s="420"/>
      <c r="AO1040" s="423"/>
      <c r="AP1040" s="420"/>
      <c r="AQ1040" s="423"/>
      <c r="AR1040" s="420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</row>
    <row r="1041" spans="1:86">
      <c r="A1041" s="484">
        <v>254</v>
      </c>
      <c r="B1041" s="635">
        <v>347106</v>
      </c>
      <c r="C1041" s="487" t="s">
        <v>936</v>
      </c>
      <c r="D1041" s="411">
        <v>0.2</v>
      </c>
      <c r="E1041" s="411">
        <v>561</v>
      </c>
      <c r="F1041" s="411">
        <v>0.2</v>
      </c>
      <c r="G1041" s="411">
        <v>561</v>
      </c>
      <c r="H1041" s="509"/>
      <c r="I1041" s="509"/>
      <c r="J1041" s="509"/>
      <c r="K1041" s="411"/>
      <c r="L1041" s="509"/>
      <c r="M1041" s="411"/>
      <c r="N1041" s="509"/>
      <c r="O1041" s="509"/>
      <c r="P1041" s="509"/>
      <c r="Q1041" s="411"/>
      <c r="R1041" s="509"/>
      <c r="S1041" s="411"/>
      <c r="T1041" s="509" t="s">
        <v>2074</v>
      </c>
      <c r="U1041" s="509" t="s">
        <v>2121</v>
      </c>
      <c r="V1041" s="372" t="s">
        <v>11</v>
      </c>
      <c r="W1041" s="243">
        <v>8.6999999999999994E-2</v>
      </c>
      <c r="X1041" s="112" t="s">
        <v>5</v>
      </c>
      <c r="Y1041" s="421">
        <v>1171.1183099999998</v>
      </c>
      <c r="Z1041" s="418"/>
      <c r="AA1041" s="418"/>
      <c r="AB1041" s="418"/>
      <c r="AC1041" s="421"/>
      <c r="AD1041" s="418"/>
      <c r="AE1041" s="421"/>
      <c r="AF1041" s="418"/>
      <c r="AG1041" s="418"/>
      <c r="AH1041" s="418"/>
      <c r="AI1041" s="421"/>
      <c r="AJ1041" s="418"/>
      <c r="AK1041" s="421"/>
      <c r="AL1041" s="418"/>
      <c r="AM1041" s="418"/>
      <c r="AN1041" s="418"/>
      <c r="AO1041" s="421"/>
      <c r="AP1041" s="418"/>
      <c r="AQ1041" s="421"/>
      <c r="AR1041" s="418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</row>
    <row r="1042" spans="1:86">
      <c r="A1042" s="504"/>
      <c r="B1042" s="654"/>
      <c r="C1042" s="508"/>
      <c r="D1042" s="412"/>
      <c r="E1042" s="412"/>
      <c r="F1042" s="412"/>
      <c r="G1042" s="412"/>
      <c r="H1042" s="510"/>
      <c r="I1042" s="510"/>
      <c r="J1042" s="510"/>
      <c r="K1042" s="412"/>
      <c r="L1042" s="510"/>
      <c r="M1042" s="412"/>
      <c r="N1042" s="510"/>
      <c r="O1042" s="510"/>
      <c r="P1042" s="510"/>
      <c r="Q1042" s="412"/>
      <c r="R1042" s="510"/>
      <c r="S1042" s="412"/>
      <c r="T1042" s="510"/>
      <c r="U1042" s="510"/>
      <c r="V1042" s="374"/>
      <c r="W1042" s="243">
        <v>261</v>
      </c>
      <c r="X1042" s="112" t="s">
        <v>8</v>
      </c>
      <c r="Y1042" s="422"/>
      <c r="Z1042" s="419"/>
      <c r="AA1042" s="419"/>
      <c r="AB1042" s="419"/>
      <c r="AC1042" s="422"/>
      <c r="AD1042" s="419"/>
      <c r="AE1042" s="422"/>
      <c r="AF1042" s="419"/>
      <c r="AG1042" s="419"/>
      <c r="AH1042" s="419"/>
      <c r="AI1042" s="422"/>
      <c r="AJ1042" s="419"/>
      <c r="AK1042" s="422"/>
      <c r="AL1042" s="419"/>
      <c r="AM1042" s="419"/>
      <c r="AN1042" s="419"/>
      <c r="AO1042" s="422"/>
      <c r="AP1042" s="419"/>
      <c r="AQ1042" s="422"/>
      <c r="AR1042" s="419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</row>
    <row r="1043" spans="1:86">
      <c r="A1043" s="485"/>
      <c r="B1043" s="636"/>
      <c r="C1043" s="488"/>
      <c r="D1043" s="515"/>
      <c r="E1043" s="515"/>
      <c r="F1043" s="515"/>
      <c r="G1043" s="515"/>
      <c r="H1043" s="511"/>
      <c r="I1043" s="511"/>
      <c r="J1043" s="511"/>
      <c r="K1043" s="515"/>
      <c r="L1043" s="511"/>
      <c r="M1043" s="515"/>
      <c r="N1043" s="511"/>
      <c r="O1043" s="511"/>
      <c r="P1043" s="511"/>
      <c r="Q1043" s="515"/>
      <c r="R1043" s="511"/>
      <c r="S1043" s="515"/>
      <c r="T1043" s="511"/>
      <c r="U1043" s="511"/>
      <c r="V1043" s="233" t="s">
        <v>105</v>
      </c>
      <c r="W1043" s="243">
        <f>W1042</f>
        <v>261</v>
      </c>
      <c r="X1043" s="112" t="s">
        <v>8</v>
      </c>
      <c r="Y1043" s="275"/>
      <c r="Z1043" s="228"/>
      <c r="AA1043" s="228"/>
      <c r="AB1043" s="228"/>
      <c r="AC1043" s="275"/>
      <c r="AD1043" s="228"/>
      <c r="AE1043" s="275"/>
      <c r="AF1043" s="228"/>
      <c r="AG1043" s="228"/>
      <c r="AH1043" s="228"/>
      <c r="AI1043" s="275"/>
      <c r="AJ1043" s="228"/>
      <c r="AK1043" s="275"/>
      <c r="AL1043" s="228"/>
      <c r="AM1043" s="228"/>
      <c r="AN1043" s="228"/>
      <c r="AO1043" s="275"/>
      <c r="AP1043" s="228"/>
      <c r="AQ1043" s="275"/>
      <c r="AR1043" s="228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</row>
    <row r="1044" spans="1:86">
      <c r="A1044" s="703">
        <v>255</v>
      </c>
      <c r="B1044" s="915">
        <v>335643</v>
      </c>
      <c r="C1044" s="914" t="s">
        <v>939</v>
      </c>
      <c r="D1044" s="411">
        <v>0.3</v>
      </c>
      <c r="E1044" s="411">
        <v>1050</v>
      </c>
      <c r="F1044" s="411">
        <v>0.3</v>
      </c>
      <c r="G1044" s="411">
        <v>1050</v>
      </c>
      <c r="H1044" s="915"/>
      <c r="I1044" s="915"/>
      <c r="J1044" s="915"/>
      <c r="K1044" s="411"/>
      <c r="L1044" s="915"/>
      <c r="M1044" s="411"/>
      <c r="N1044" s="713"/>
      <c r="O1044" s="713"/>
      <c r="P1044" s="713"/>
      <c r="Q1044" s="448"/>
      <c r="R1044" s="713"/>
      <c r="S1044" s="448"/>
      <c r="T1044" s="713" t="s">
        <v>2116</v>
      </c>
      <c r="U1044" s="713" t="s">
        <v>1797</v>
      </c>
      <c r="V1044" s="372" t="s">
        <v>11</v>
      </c>
      <c r="W1044" s="243">
        <v>0.04</v>
      </c>
      <c r="X1044" s="112" t="s">
        <v>5</v>
      </c>
      <c r="Y1044" s="421">
        <v>538.44519999999966</v>
      </c>
      <c r="Z1044" s="418"/>
      <c r="AA1044" s="418"/>
      <c r="AB1044" s="418"/>
      <c r="AC1044" s="421"/>
      <c r="AD1044" s="418"/>
      <c r="AE1044" s="421"/>
      <c r="AF1044" s="418"/>
      <c r="AG1044" s="418"/>
      <c r="AH1044" s="418"/>
      <c r="AI1044" s="421"/>
      <c r="AJ1044" s="418"/>
      <c r="AK1044" s="421"/>
      <c r="AL1044" s="418"/>
      <c r="AM1044" s="418"/>
      <c r="AN1044" s="418"/>
      <c r="AO1044" s="421"/>
      <c r="AP1044" s="418"/>
      <c r="AQ1044" s="421"/>
      <c r="AR1044" s="418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</row>
    <row r="1045" spans="1:86">
      <c r="A1045" s="704"/>
      <c r="B1045" s="917"/>
      <c r="C1045" s="916"/>
      <c r="D1045" s="412"/>
      <c r="E1045" s="412"/>
      <c r="F1045" s="412"/>
      <c r="G1045" s="412"/>
      <c r="H1045" s="917"/>
      <c r="I1045" s="917"/>
      <c r="J1045" s="917"/>
      <c r="K1045" s="412"/>
      <c r="L1045" s="917"/>
      <c r="M1045" s="412"/>
      <c r="N1045" s="714"/>
      <c r="O1045" s="714"/>
      <c r="P1045" s="714"/>
      <c r="Q1045" s="483"/>
      <c r="R1045" s="714"/>
      <c r="S1045" s="483"/>
      <c r="T1045" s="714"/>
      <c r="U1045" s="714"/>
      <c r="V1045" s="374"/>
      <c r="W1045" s="243">
        <v>140</v>
      </c>
      <c r="X1045" s="112" t="s">
        <v>8</v>
      </c>
      <c r="Y1045" s="422"/>
      <c r="Z1045" s="419"/>
      <c r="AA1045" s="419"/>
      <c r="AB1045" s="419"/>
      <c r="AC1045" s="422"/>
      <c r="AD1045" s="419"/>
      <c r="AE1045" s="422"/>
      <c r="AF1045" s="419"/>
      <c r="AG1045" s="419"/>
      <c r="AH1045" s="419"/>
      <c r="AI1045" s="422"/>
      <c r="AJ1045" s="419"/>
      <c r="AK1045" s="422"/>
      <c r="AL1045" s="419"/>
      <c r="AM1045" s="419"/>
      <c r="AN1045" s="419"/>
      <c r="AO1045" s="422"/>
      <c r="AP1045" s="419"/>
      <c r="AQ1045" s="422"/>
      <c r="AR1045" s="419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</row>
    <row r="1046" spans="1:86">
      <c r="A1046" s="705"/>
      <c r="B1046" s="919"/>
      <c r="C1046" s="918"/>
      <c r="D1046" s="515"/>
      <c r="E1046" s="515"/>
      <c r="F1046" s="515"/>
      <c r="G1046" s="515"/>
      <c r="H1046" s="919"/>
      <c r="I1046" s="919"/>
      <c r="J1046" s="919"/>
      <c r="K1046" s="515"/>
      <c r="L1046" s="919"/>
      <c r="M1046" s="515"/>
      <c r="N1046" s="715"/>
      <c r="O1046" s="715"/>
      <c r="P1046" s="715"/>
      <c r="Q1046" s="449"/>
      <c r="R1046" s="715"/>
      <c r="S1046" s="449"/>
      <c r="T1046" s="715"/>
      <c r="U1046" s="715"/>
      <c r="V1046" s="233" t="s">
        <v>105</v>
      </c>
      <c r="W1046" s="243">
        <f>W1045</f>
        <v>140</v>
      </c>
      <c r="X1046" s="112" t="s">
        <v>8</v>
      </c>
      <c r="Y1046" s="423"/>
      <c r="Z1046" s="420"/>
      <c r="AA1046" s="420"/>
      <c r="AB1046" s="420"/>
      <c r="AC1046" s="423"/>
      <c r="AD1046" s="420"/>
      <c r="AE1046" s="423"/>
      <c r="AF1046" s="420"/>
      <c r="AG1046" s="420"/>
      <c r="AH1046" s="420"/>
      <c r="AI1046" s="423"/>
      <c r="AJ1046" s="420"/>
      <c r="AK1046" s="423"/>
      <c r="AL1046" s="420"/>
      <c r="AM1046" s="420"/>
      <c r="AN1046" s="420"/>
      <c r="AO1046" s="423"/>
      <c r="AP1046" s="420"/>
      <c r="AQ1046" s="423"/>
      <c r="AR1046" s="420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</row>
    <row r="1047" spans="1:86">
      <c r="A1047" s="528">
        <v>256</v>
      </c>
      <c r="B1047" s="609">
        <v>354439</v>
      </c>
      <c r="C1047" s="579" t="s">
        <v>940</v>
      </c>
      <c r="D1047" s="611">
        <v>1.3</v>
      </c>
      <c r="E1047" s="896">
        <v>7920</v>
      </c>
      <c r="F1047" s="611">
        <v>1.3</v>
      </c>
      <c r="G1047" s="896">
        <v>7920</v>
      </c>
      <c r="H1047" s="446"/>
      <c r="I1047" s="446"/>
      <c r="J1047" s="446"/>
      <c r="K1047" s="869"/>
      <c r="L1047" s="446"/>
      <c r="M1047" s="869"/>
      <c r="N1047" s="416"/>
      <c r="O1047" s="416"/>
      <c r="P1047" s="416"/>
      <c r="Q1047" s="476"/>
      <c r="R1047" s="416"/>
      <c r="S1047" s="476"/>
      <c r="T1047" s="416"/>
      <c r="U1047" s="416"/>
      <c r="V1047" s="416"/>
      <c r="W1047" s="476"/>
      <c r="X1047" s="416"/>
      <c r="Y1047" s="476"/>
      <c r="Z1047" s="416"/>
      <c r="AA1047" s="416"/>
      <c r="AB1047" s="416"/>
      <c r="AC1047" s="476"/>
      <c r="AD1047" s="416"/>
      <c r="AE1047" s="476"/>
      <c r="AF1047" s="540" t="s">
        <v>1679</v>
      </c>
      <c r="AG1047" s="540" t="s">
        <v>2018</v>
      </c>
      <c r="AH1047" s="372" t="s">
        <v>42</v>
      </c>
      <c r="AI1047" s="243">
        <v>1.32</v>
      </c>
      <c r="AJ1047" s="112" t="s">
        <v>5</v>
      </c>
      <c r="AK1047" s="479">
        <v>62299.553266325493</v>
      </c>
      <c r="AL1047" s="416"/>
      <c r="AM1047" s="416"/>
      <c r="AN1047" s="416"/>
      <c r="AO1047" s="476"/>
      <c r="AP1047" s="416"/>
      <c r="AQ1047" s="476"/>
      <c r="AR1047" s="416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</row>
    <row r="1048" spans="1:86">
      <c r="A1048" s="530"/>
      <c r="B1048" s="610"/>
      <c r="C1048" s="580"/>
      <c r="D1048" s="612"/>
      <c r="E1048" s="901"/>
      <c r="F1048" s="612"/>
      <c r="G1048" s="901"/>
      <c r="H1048" s="447"/>
      <c r="I1048" s="447"/>
      <c r="J1048" s="447"/>
      <c r="K1048" s="870"/>
      <c r="L1048" s="447"/>
      <c r="M1048" s="870"/>
      <c r="N1048" s="417"/>
      <c r="O1048" s="417"/>
      <c r="P1048" s="417"/>
      <c r="Q1048" s="478"/>
      <c r="R1048" s="417"/>
      <c r="S1048" s="478"/>
      <c r="T1048" s="417"/>
      <c r="U1048" s="417"/>
      <c r="V1048" s="417"/>
      <c r="W1048" s="478"/>
      <c r="X1048" s="417"/>
      <c r="Y1048" s="478"/>
      <c r="Z1048" s="417"/>
      <c r="AA1048" s="417"/>
      <c r="AB1048" s="417"/>
      <c r="AC1048" s="478"/>
      <c r="AD1048" s="417"/>
      <c r="AE1048" s="478"/>
      <c r="AF1048" s="542"/>
      <c r="AG1048" s="542"/>
      <c r="AH1048" s="374"/>
      <c r="AI1048" s="243">
        <v>7920</v>
      </c>
      <c r="AJ1048" s="112" t="s">
        <v>8</v>
      </c>
      <c r="AK1048" s="480"/>
      <c r="AL1048" s="417"/>
      <c r="AM1048" s="417"/>
      <c r="AN1048" s="417"/>
      <c r="AO1048" s="478"/>
      <c r="AP1048" s="417"/>
      <c r="AQ1048" s="478"/>
      <c r="AR1048" s="417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</row>
    <row r="1049" spans="1:86">
      <c r="A1049" s="468">
        <v>257</v>
      </c>
      <c r="B1049" s="440" t="s">
        <v>941</v>
      </c>
      <c r="C1049" s="498" t="s">
        <v>942</v>
      </c>
      <c r="D1049" s="501">
        <v>0.8</v>
      </c>
      <c r="E1049" s="501">
        <v>4400</v>
      </c>
      <c r="F1049" s="501">
        <v>0.8</v>
      </c>
      <c r="G1049" s="501">
        <v>4400</v>
      </c>
      <c r="H1049" s="606"/>
      <c r="I1049" s="606"/>
      <c r="J1049" s="606"/>
      <c r="K1049" s="501"/>
      <c r="L1049" s="606"/>
      <c r="M1049" s="501"/>
      <c r="N1049" s="606"/>
      <c r="O1049" s="387"/>
      <c r="P1049" s="387"/>
      <c r="Q1049" s="387"/>
      <c r="R1049" s="387"/>
      <c r="S1049" s="387"/>
      <c r="T1049" s="387"/>
      <c r="U1049" s="387"/>
      <c r="V1049" s="387"/>
      <c r="W1049" s="387"/>
      <c r="X1049" s="387"/>
      <c r="Y1049" s="387"/>
      <c r="Z1049" s="440" t="s">
        <v>2122</v>
      </c>
      <c r="AA1049" s="440" t="s">
        <v>2123</v>
      </c>
      <c r="AB1049" s="440" t="s">
        <v>41</v>
      </c>
      <c r="AC1049" s="243">
        <v>0.68</v>
      </c>
      <c r="AD1049" s="112" t="s">
        <v>5</v>
      </c>
      <c r="AE1049" s="387">
        <v>33931.216</v>
      </c>
      <c r="AF1049" s="387"/>
      <c r="AG1049" s="387"/>
      <c r="AH1049" s="387"/>
      <c r="AI1049" s="387"/>
      <c r="AJ1049" s="387"/>
      <c r="AK1049" s="387"/>
      <c r="AL1049" s="387"/>
      <c r="AM1049" s="387"/>
      <c r="AN1049" s="387"/>
      <c r="AO1049" s="387"/>
      <c r="AP1049" s="387"/>
      <c r="AQ1049" s="387"/>
      <c r="AR1049" s="387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</row>
    <row r="1050" spans="1:86">
      <c r="A1050" s="470"/>
      <c r="B1050" s="442"/>
      <c r="C1050" s="500"/>
      <c r="D1050" s="503"/>
      <c r="E1050" s="503"/>
      <c r="F1050" s="503"/>
      <c r="G1050" s="503"/>
      <c r="H1050" s="608"/>
      <c r="I1050" s="608"/>
      <c r="J1050" s="608"/>
      <c r="K1050" s="503"/>
      <c r="L1050" s="608"/>
      <c r="M1050" s="503"/>
      <c r="N1050" s="608"/>
      <c r="O1050" s="389"/>
      <c r="P1050" s="389"/>
      <c r="Q1050" s="389"/>
      <c r="R1050" s="389"/>
      <c r="S1050" s="389"/>
      <c r="T1050" s="389"/>
      <c r="U1050" s="389"/>
      <c r="V1050" s="389"/>
      <c r="W1050" s="389"/>
      <c r="X1050" s="389"/>
      <c r="Y1050" s="389"/>
      <c r="Z1050" s="442"/>
      <c r="AA1050" s="442"/>
      <c r="AB1050" s="442"/>
      <c r="AC1050" s="243">
        <v>3264</v>
      </c>
      <c r="AD1050" s="112" t="s">
        <v>8</v>
      </c>
      <c r="AE1050" s="389"/>
      <c r="AF1050" s="389"/>
      <c r="AG1050" s="389"/>
      <c r="AH1050" s="389"/>
      <c r="AI1050" s="389"/>
      <c r="AJ1050" s="389"/>
      <c r="AK1050" s="389"/>
      <c r="AL1050" s="389"/>
      <c r="AM1050" s="389"/>
      <c r="AN1050" s="389"/>
      <c r="AO1050" s="389"/>
      <c r="AP1050" s="389"/>
      <c r="AQ1050" s="389"/>
      <c r="AR1050" s="389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</row>
    <row r="1051" spans="1:86">
      <c r="A1051" s="468">
        <v>258</v>
      </c>
      <c r="B1051" s="440" t="s">
        <v>945</v>
      </c>
      <c r="C1051" s="498" t="s">
        <v>946</v>
      </c>
      <c r="D1051" s="501">
        <v>0.5</v>
      </c>
      <c r="E1051" s="501">
        <v>1950</v>
      </c>
      <c r="F1051" s="501">
        <v>0.5</v>
      </c>
      <c r="G1051" s="501">
        <v>1950</v>
      </c>
      <c r="H1051" s="384"/>
      <c r="I1051" s="384"/>
      <c r="J1051" s="384"/>
      <c r="K1051" s="716"/>
      <c r="L1051" s="384"/>
      <c r="M1051" s="716"/>
      <c r="N1051" s="384"/>
      <c r="O1051" s="384"/>
      <c r="P1051" s="384"/>
      <c r="Q1051" s="716"/>
      <c r="R1051" s="384"/>
      <c r="S1051" s="716"/>
      <c r="T1051" s="384"/>
      <c r="U1051" s="384"/>
      <c r="V1051" s="384"/>
      <c r="W1051" s="716"/>
      <c r="X1051" s="384"/>
      <c r="Y1051" s="716"/>
      <c r="Z1051" s="384"/>
      <c r="AA1051" s="384"/>
      <c r="AB1051" s="384"/>
      <c r="AC1051" s="716"/>
      <c r="AD1051" s="384"/>
      <c r="AE1051" s="716"/>
      <c r="AF1051" s="440" t="s">
        <v>2124</v>
      </c>
      <c r="AG1051" s="440" t="s">
        <v>2125</v>
      </c>
      <c r="AH1051" s="440" t="s">
        <v>41</v>
      </c>
      <c r="AI1051" s="243">
        <v>0.48499999999999999</v>
      </c>
      <c r="AJ1051" s="112" t="s">
        <v>5</v>
      </c>
      <c r="AK1051" s="387">
        <v>22890.366162248381</v>
      </c>
      <c r="AL1051" s="635"/>
      <c r="AM1051" s="635"/>
      <c r="AN1051" s="635"/>
      <c r="AO1051" s="555"/>
      <c r="AP1051" s="635"/>
      <c r="AQ1051" s="555"/>
      <c r="AR1051" s="635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</row>
    <row r="1052" spans="1:86">
      <c r="A1052" s="470"/>
      <c r="B1052" s="442"/>
      <c r="C1052" s="500"/>
      <c r="D1052" s="503"/>
      <c r="E1052" s="503"/>
      <c r="F1052" s="503"/>
      <c r="G1052" s="503"/>
      <c r="H1052" s="386"/>
      <c r="I1052" s="386"/>
      <c r="J1052" s="386"/>
      <c r="K1052" s="717"/>
      <c r="L1052" s="386"/>
      <c r="M1052" s="717"/>
      <c r="N1052" s="386"/>
      <c r="O1052" s="386"/>
      <c r="P1052" s="386"/>
      <c r="Q1052" s="717"/>
      <c r="R1052" s="386"/>
      <c r="S1052" s="717"/>
      <c r="T1052" s="386"/>
      <c r="U1052" s="386"/>
      <c r="V1052" s="386"/>
      <c r="W1052" s="717"/>
      <c r="X1052" s="386"/>
      <c r="Y1052" s="717"/>
      <c r="Z1052" s="386"/>
      <c r="AA1052" s="386"/>
      <c r="AB1052" s="386"/>
      <c r="AC1052" s="717"/>
      <c r="AD1052" s="386"/>
      <c r="AE1052" s="717"/>
      <c r="AF1052" s="442"/>
      <c r="AG1052" s="442"/>
      <c r="AH1052" s="442"/>
      <c r="AI1052" s="243">
        <v>1950</v>
      </c>
      <c r="AJ1052" s="112" t="s">
        <v>8</v>
      </c>
      <c r="AK1052" s="389"/>
      <c r="AL1052" s="636"/>
      <c r="AM1052" s="636"/>
      <c r="AN1052" s="636"/>
      <c r="AO1052" s="557"/>
      <c r="AP1052" s="636"/>
      <c r="AQ1052" s="557"/>
      <c r="AR1052" s="636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</row>
    <row r="1053" spans="1:86">
      <c r="A1053" s="468">
        <v>259</v>
      </c>
      <c r="B1053" s="405" t="s">
        <v>950</v>
      </c>
      <c r="C1053" s="648" t="s">
        <v>2126</v>
      </c>
      <c r="D1053" s="390">
        <v>6.1</v>
      </c>
      <c r="E1053" s="390">
        <v>31382</v>
      </c>
      <c r="F1053" s="390">
        <v>6.1</v>
      </c>
      <c r="G1053" s="390">
        <v>31382</v>
      </c>
      <c r="H1053" s="405" t="s">
        <v>2304</v>
      </c>
      <c r="I1053" s="405" t="s">
        <v>2305</v>
      </c>
      <c r="J1053" s="405" t="s">
        <v>11</v>
      </c>
      <c r="K1053" s="266">
        <v>5.5</v>
      </c>
      <c r="L1053" s="316" t="s">
        <v>5</v>
      </c>
      <c r="M1053" s="390">
        <v>36678.716999999997</v>
      </c>
      <c r="N1053" s="387"/>
      <c r="O1053" s="387"/>
      <c r="P1053" s="387"/>
      <c r="Q1053" s="387"/>
      <c r="R1053" s="387"/>
      <c r="S1053" s="387"/>
      <c r="T1053" s="387"/>
      <c r="U1053" s="387"/>
      <c r="V1053" s="387"/>
      <c r="W1053" s="387"/>
      <c r="X1053" s="387"/>
      <c r="Y1053" s="387"/>
      <c r="Z1053" s="387"/>
      <c r="AA1053" s="387"/>
      <c r="AB1053" s="387"/>
      <c r="AC1053" s="387"/>
      <c r="AD1053" s="387"/>
      <c r="AE1053" s="387"/>
      <c r="AF1053" s="387"/>
      <c r="AG1053" s="387"/>
      <c r="AH1053" s="387"/>
      <c r="AI1053" s="387"/>
      <c r="AJ1053" s="387"/>
      <c r="AK1053" s="387"/>
      <c r="AL1053" s="387"/>
      <c r="AM1053" s="387"/>
      <c r="AN1053" s="387"/>
      <c r="AO1053" s="387"/>
      <c r="AP1053" s="387"/>
      <c r="AQ1053" s="387"/>
      <c r="AR1053" s="387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</row>
    <row r="1054" spans="1:86">
      <c r="A1054" s="469"/>
      <c r="B1054" s="406"/>
      <c r="C1054" s="649"/>
      <c r="D1054" s="391"/>
      <c r="E1054" s="391"/>
      <c r="F1054" s="391"/>
      <c r="G1054" s="391"/>
      <c r="H1054" s="406"/>
      <c r="I1054" s="406"/>
      <c r="J1054" s="407"/>
      <c r="K1054" s="266">
        <v>26900</v>
      </c>
      <c r="L1054" s="316" t="s">
        <v>8</v>
      </c>
      <c r="M1054" s="391"/>
      <c r="N1054" s="388"/>
      <c r="O1054" s="388"/>
      <c r="P1054" s="388"/>
      <c r="Q1054" s="388"/>
      <c r="R1054" s="388"/>
      <c r="S1054" s="388"/>
      <c r="T1054" s="388"/>
      <c r="U1054" s="388"/>
      <c r="V1054" s="388"/>
      <c r="W1054" s="388"/>
      <c r="X1054" s="388"/>
      <c r="Y1054" s="388"/>
      <c r="Z1054" s="388"/>
      <c r="AA1054" s="388"/>
      <c r="AB1054" s="388"/>
      <c r="AC1054" s="388"/>
      <c r="AD1054" s="388"/>
      <c r="AE1054" s="388"/>
      <c r="AF1054" s="388"/>
      <c r="AG1054" s="388"/>
      <c r="AH1054" s="388"/>
      <c r="AI1054" s="388"/>
      <c r="AJ1054" s="388"/>
      <c r="AK1054" s="388"/>
      <c r="AL1054" s="388"/>
      <c r="AM1054" s="388"/>
      <c r="AN1054" s="388"/>
      <c r="AO1054" s="388"/>
      <c r="AP1054" s="388"/>
      <c r="AQ1054" s="388"/>
      <c r="AR1054" s="388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</row>
    <row r="1055" spans="1:86">
      <c r="A1055" s="469"/>
      <c r="B1055" s="406"/>
      <c r="C1055" s="649"/>
      <c r="D1055" s="391"/>
      <c r="E1055" s="391"/>
      <c r="F1055" s="391"/>
      <c r="G1055" s="391"/>
      <c r="H1055" s="406"/>
      <c r="I1055" s="406"/>
      <c r="J1055" s="405" t="s">
        <v>12</v>
      </c>
      <c r="K1055" s="920">
        <v>1117.3399999999999</v>
      </c>
      <c r="L1055" s="304" t="s">
        <v>8</v>
      </c>
      <c r="M1055" s="391"/>
      <c r="N1055" s="388"/>
      <c r="O1055" s="388"/>
      <c r="P1055" s="388"/>
      <c r="Q1055" s="388"/>
      <c r="R1055" s="388"/>
      <c r="S1055" s="388"/>
      <c r="T1055" s="388"/>
      <c r="U1055" s="388"/>
      <c r="V1055" s="388"/>
      <c r="W1055" s="388"/>
      <c r="X1055" s="388"/>
      <c r="Y1055" s="388"/>
      <c r="Z1055" s="388"/>
      <c r="AA1055" s="388"/>
      <c r="AB1055" s="388"/>
      <c r="AC1055" s="388"/>
      <c r="AD1055" s="388"/>
      <c r="AE1055" s="388"/>
      <c r="AF1055" s="388"/>
      <c r="AG1055" s="388"/>
      <c r="AH1055" s="388"/>
      <c r="AI1055" s="388"/>
      <c r="AJ1055" s="388"/>
      <c r="AK1055" s="388"/>
      <c r="AL1055" s="388"/>
      <c r="AM1055" s="388"/>
      <c r="AN1055" s="388"/>
      <c r="AO1055" s="388"/>
      <c r="AP1055" s="388"/>
      <c r="AQ1055" s="388"/>
      <c r="AR1055" s="388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</row>
    <row r="1056" spans="1:86">
      <c r="A1056" s="469"/>
      <c r="B1056" s="406"/>
      <c r="C1056" s="649"/>
      <c r="D1056" s="391"/>
      <c r="E1056" s="391"/>
      <c r="F1056" s="391"/>
      <c r="G1056" s="391"/>
      <c r="H1056" s="406"/>
      <c r="I1056" s="406"/>
      <c r="J1056" s="407"/>
      <c r="K1056" s="920">
        <v>5.5</v>
      </c>
      <c r="L1056" s="304" t="s">
        <v>5</v>
      </c>
      <c r="M1056" s="391"/>
      <c r="N1056" s="388"/>
      <c r="O1056" s="388"/>
      <c r="P1056" s="388"/>
      <c r="Q1056" s="388"/>
      <c r="R1056" s="388"/>
      <c r="S1056" s="388"/>
      <c r="T1056" s="388"/>
      <c r="U1056" s="388"/>
      <c r="V1056" s="388"/>
      <c r="W1056" s="388"/>
      <c r="X1056" s="388"/>
      <c r="Y1056" s="388"/>
      <c r="Z1056" s="388"/>
      <c r="AA1056" s="388"/>
      <c r="AB1056" s="388"/>
      <c r="AC1056" s="388"/>
      <c r="AD1056" s="388"/>
      <c r="AE1056" s="388"/>
      <c r="AF1056" s="388"/>
      <c r="AG1056" s="388"/>
      <c r="AH1056" s="388"/>
      <c r="AI1056" s="388"/>
      <c r="AJ1056" s="388"/>
      <c r="AK1056" s="388"/>
      <c r="AL1056" s="388"/>
      <c r="AM1056" s="388"/>
      <c r="AN1056" s="388"/>
      <c r="AO1056" s="388"/>
      <c r="AP1056" s="388"/>
      <c r="AQ1056" s="388"/>
      <c r="AR1056" s="388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</row>
    <row r="1057" spans="1:86" ht="30">
      <c r="A1057" s="469"/>
      <c r="B1057" s="406"/>
      <c r="C1057" s="649"/>
      <c r="D1057" s="391"/>
      <c r="E1057" s="391"/>
      <c r="F1057" s="391"/>
      <c r="G1057" s="391"/>
      <c r="H1057" s="406"/>
      <c r="I1057" s="406"/>
      <c r="J1057" s="324" t="s">
        <v>44</v>
      </c>
      <c r="K1057" s="920">
        <v>14</v>
      </c>
      <c r="L1057" s="304" t="s">
        <v>14</v>
      </c>
      <c r="M1057" s="391"/>
      <c r="N1057" s="388"/>
      <c r="O1057" s="388"/>
      <c r="P1057" s="388"/>
      <c r="Q1057" s="388"/>
      <c r="R1057" s="388"/>
      <c r="S1057" s="388"/>
      <c r="T1057" s="388"/>
      <c r="U1057" s="388"/>
      <c r="V1057" s="388"/>
      <c r="W1057" s="388"/>
      <c r="X1057" s="388"/>
      <c r="Y1057" s="388"/>
      <c r="Z1057" s="388"/>
      <c r="AA1057" s="388"/>
      <c r="AB1057" s="388"/>
      <c r="AC1057" s="388"/>
      <c r="AD1057" s="388"/>
      <c r="AE1057" s="388"/>
      <c r="AF1057" s="388"/>
      <c r="AG1057" s="388"/>
      <c r="AH1057" s="388"/>
      <c r="AI1057" s="388"/>
      <c r="AJ1057" s="388"/>
      <c r="AK1057" s="388"/>
      <c r="AL1057" s="388"/>
      <c r="AM1057" s="388"/>
      <c r="AN1057" s="388"/>
      <c r="AO1057" s="388"/>
      <c r="AP1057" s="388"/>
      <c r="AQ1057" s="388"/>
      <c r="AR1057" s="388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</row>
    <row r="1058" spans="1:86">
      <c r="A1058" s="470"/>
      <c r="B1058" s="407"/>
      <c r="C1058" s="650"/>
      <c r="D1058" s="392"/>
      <c r="E1058" s="392"/>
      <c r="F1058" s="392"/>
      <c r="G1058" s="392"/>
      <c r="H1058" s="407"/>
      <c r="I1058" s="407"/>
      <c r="J1058" s="304" t="s">
        <v>105</v>
      </c>
      <c r="K1058" s="266">
        <f>K1054</f>
        <v>26900</v>
      </c>
      <c r="L1058" s="316" t="s">
        <v>8</v>
      </c>
      <c r="M1058" s="392"/>
      <c r="N1058" s="389"/>
      <c r="O1058" s="389"/>
      <c r="P1058" s="389"/>
      <c r="Q1058" s="389"/>
      <c r="R1058" s="389"/>
      <c r="S1058" s="389"/>
      <c r="T1058" s="389"/>
      <c r="U1058" s="389"/>
      <c r="V1058" s="389"/>
      <c r="W1058" s="389"/>
      <c r="X1058" s="389"/>
      <c r="Y1058" s="389"/>
      <c r="Z1058" s="389"/>
      <c r="AA1058" s="389"/>
      <c r="AB1058" s="389"/>
      <c r="AC1058" s="389"/>
      <c r="AD1058" s="389"/>
      <c r="AE1058" s="389"/>
      <c r="AF1058" s="389"/>
      <c r="AG1058" s="389"/>
      <c r="AH1058" s="389"/>
      <c r="AI1058" s="389"/>
      <c r="AJ1058" s="389"/>
      <c r="AK1058" s="389"/>
      <c r="AL1058" s="389"/>
      <c r="AM1058" s="389"/>
      <c r="AN1058" s="389"/>
      <c r="AO1058" s="389"/>
      <c r="AP1058" s="389"/>
      <c r="AQ1058" s="389"/>
      <c r="AR1058" s="389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</row>
    <row r="1059" spans="1:86">
      <c r="A1059" s="519">
        <v>260</v>
      </c>
      <c r="B1059" s="440" t="s">
        <v>952</v>
      </c>
      <c r="C1059" s="498" t="s">
        <v>2127</v>
      </c>
      <c r="D1059" s="501">
        <v>0.4</v>
      </c>
      <c r="E1059" s="501">
        <v>2196</v>
      </c>
      <c r="F1059" s="501">
        <v>0.4</v>
      </c>
      <c r="G1059" s="501">
        <v>2196</v>
      </c>
      <c r="H1059" s="440"/>
      <c r="I1059" s="440"/>
      <c r="J1059" s="440"/>
      <c r="K1059" s="501"/>
      <c r="L1059" s="440"/>
      <c r="M1059" s="501"/>
      <c r="N1059" s="372"/>
      <c r="O1059" s="372"/>
      <c r="P1059" s="372"/>
      <c r="Q1059" s="516"/>
      <c r="R1059" s="372"/>
      <c r="S1059" s="516"/>
      <c r="T1059" s="372" t="s">
        <v>2116</v>
      </c>
      <c r="U1059" s="372" t="s">
        <v>2120</v>
      </c>
      <c r="V1059" s="372" t="s">
        <v>11</v>
      </c>
      <c r="W1059" s="267">
        <v>0.14000000000000001</v>
      </c>
      <c r="X1059" s="226" t="s">
        <v>5</v>
      </c>
      <c r="Y1059" s="421">
        <v>1884.5581999999997</v>
      </c>
      <c r="Z1059" s="418"/>
      <c r="AA1059" s="418"/>
      <c r="AB1059" s="418"/>
      <c r="AC1059" s="421"/>
      <c r="AD1059" s="418"/>
      <c r="AE1059" s="421"/>
      <c r="AF1059" s="418"/>
      <c r="AG1059" s="418"/>
      <c r="AH1059" s="418"/>
      <c r="AI1059" s="421"/>
      <c r="AJ1059" s="418"/>
      <c r="AK1059" s="421"/>
      <c r="AL1059" s="418"/>
      <c r="AM1059" s="418"/>
      <c r="AN1059" s="418"/>
      <c r="AO1059" s="421"/>
      <c r="AP1059" s="418"/>
      <c r="AQ1059" s="421"/>
      <c r="AR1059" s="418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</row>
    <row r="1060" spans="1:86">
      <c r="A1060" s="520"/>
      <c r="B1060" s="441"/>
      <c r="C1060" s="499"/>
      <c r="D1060" s="502"/>
      <c r="E1060" s="502"/>
      <c r="F1060" s="502"/>
      <c r="G1060" s="502"/>
      <c r="H1060" s="441"/>
      <c r="I1060" s="441"/>
      <c r="J1060" s="441"/>
      <c r="K1060" s="502"/>
      <c r="L1060" s="441"/>
      <c r="M1060" s="502"/>
      <c r="N1060" s="373"/>
      <c r="O1060" s="373"/>
      <c r="P1060" s="373"/>
      <c r="Q1060" s="517"/>
      <c r="R1060" s="373"/>
      <c r="S1060" s="517"/>
      <c r="T1060" s="373"/>
      <c r="U1060" s="373"/>
      <c r="V1060" s="374"/>
      <c r="W1060" s="268">
        <v>854</v>
      </c>
      <c r="X1060" s="226" t="s">
        <v>8</v>
      </c>
      <c r="Y1060" s="422"/>
      <c r="Z1060" s="419"/>
      <c r="AA1060" s="419"/>
      <c r="AB1060" s="419"/>
      <c r="AC1060" s="422"/>
      <c r="AD1060" s="419"/>
      <c r="AE1060" s="422"/>
      <c r="AF1060" s="419"/>
      <c r="AG1060" s="419"/>
      <c r="AH1060" s="419"/>
      <c r="AI1060" s="422"/>
      <c r="AJ1060" s="419"/>
      <c r="AK1060" s="422"/>
      <c r="AL1060" s="419"/>
      <c r="AM1060" s="419"/>
      <c r="AN1060" s="419"/>
      <c r="AO1060" s="422"/>
      <c r="AP1060" s="419"/>
      <c r="AQ1060" s="422"/>
      <c r="AR1060" s="419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</row>
    <row r="1061" spans="1:86">
      <c r="A1061" s="520"/>
      <c r="B1061" s="441"/>
      <c r="C1061" s="499"/>
      <c r="D1061" s="502"/>
      <c r="E1061" s="502"/>
      <c r="F1061" s="502"/>
      <c r="G1061" s="502"/>
      <c r="H1061" s="441"/>
      <c r="I1061" s="441"/>
      <c r="J1061" s="441"/>
      <c r="K1061" s="502"/>
      <c r="L1061" s="441"/>
      <c r="M1061" s="502"/>
      <c r="N1061" s="373"/>
      <c r="O1061" s="373"/>
      <c r="P1061" s="373"/>
      <c r="Q1061" s="517"/>
      <c r="R1061" s="373"/>
      <c r="S1061" s="517"/>
      <c r="T1061" s="373"/>
      <c r="U1061" s="373"/>
      <c r="V1061" s="372" t="s">
        <v>12</v>
      </c>
      <c r="W1061" s="268">
        <v>29.9</v>
      </c>
      <c r="X1061" s="112" t="s">
        <v>8</v>
      </c>
      <c r="Y1061" s="422"/>
      <c r="Z1061" s="419"/>
      <c r="AA1061" s="419"/>
      <c r="AB1061" s="419"/>
      <c r="AC1061" s="422"/>
      <c r="AD1061" s="419"/>
      <c r="AE1061" s="422"/>
      <c r="AF1061" s="419"/>
      <c r="AG1061" s="419"/>
      <c r="AH1061" s="419"/>
      <c r="AI1061" s="422"/>
      <c r="AJ1061" s="419"/>
      <c r="AK1061" s="422"/>
      <c r="AL1061" s="419"/>
      <c r="AM1061" s="419"/>
      <c r="AN1061" s="419"/>
      <c r="AO1061" s="422"/>
      <c r="AP1061" s="419"/>
      <c r="AQ1061" s="422"/>
      <c r="AR1061" s="419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</row>
    <row r="1062" spans="1:86">
      <c r="A1062" s="520"/>
      <c r="B1062" s="441"/>
      <c r="C1062" s="499"/>
      <c r="D1062" s="502"/>
      <c r="E1062" s="502"/>
      <c r="F1062" s="502"/>
      <c r="G1062" s="502"/>
      <c r="H1062" s="441"/>
      <c r="I1062" s="441"/>
      <c r="J1062" s="441"/>
      <c r="K1062" s="502"/>
      <c r="L1062" s="441"/>
      <c r="M1062" s="502"/>
      <c r="N1062" s="373"/>
      <c r="O1062" s="373"/>
      <c r="P1062" s="373"/>
      <c r="Q1062" s="517"/>
      <c r="R1062" s="373"/>
      <c r="S1062" s="517"/>
      <c r="T1062" s="373"/>
      <c r="U1062" s="373"/>
      <c r="V1062" s="374"/>
      <c r="W1062" s="267">
        <v>0.14000000000000001</v>
      </c>
      <c r="X1062" s="226" t="s">
        <v>5</v>
      </c>
      <c r="Y1062" s="422"/>
      <c r="Z1062" s="419"/>
      <c r="AA1062" s="419"/>
      <c r="AB1062" s="419"/>
      <c r="AC1062" s="422"/>
      <c r="AD1062" s="419"/>
      <c r="AE1062" s="422"/>
      <c r="AF1062" s="419"/>
      <c r="AG1062" s="419"/>
      <c r="AH1062" s="419"/>
      <c r="AI1062" s="422"/>
      <c r="AJ1062" s="419"/>
      <c r="AK1062" s="422"/>
      <c r="AL1062" s="419"/>
      <c r="AM1062" s="419"/>
      <c r="AN1062" s="419"/>
      <c r="AO1062" s="422"/>
      <c r="AP1062" s="419"/>
      <c r="AQ1062" s="422"/>
      <c r="AR1062" s="419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</row>
    <row r="1063" spans="1:86">
      <c r="A1063" s="521"/>
      <c r="B1063" s="442"/>
      <c r="C1063" s="500"/>
      <c r="D1063" s="503"/>
      <c r="E1063" s="503"/>
      <c r="F1063" s="503"/>
      <c r="G1063" s="503"/>
      <c r="H1063" s="442"/>
      <c r="I1063" s="442"/>
      <c r="J1063" s="442"/>
      <c r="K1063" s="503"/>
      <c r="L1063" s="442"/>
      <c r="M1063" s="503"/>
      <c r="N1063" s="374"/>
      <c r="O1063" s="374"/>
      <c r="P1063" s="374"/>
      <c r="Q1063" s="518"/>
      <c r="R1063" s="374"/>
      <c r="S1063" s="518"/>
      <c r="T1063" s="374"/>
      <c r="U1063" s="374"/>
      <c r="V1063" s="233" t="s">
        <v>105</v>
      </c>
      <c r="W1063" s="243">
        <f>W1060</f>
        <v>854</v>
      </c>
      <c r="X1063" s="112" t="s">
        <v>8</v>
      </c>
      <c r="Y1063" s="423"/>
      <c r="Z1063" s="420"/>
      <c r="AA1063" s="420"/>
      <c r="AB1063" s="420"/>
      <c r="AC1063" s="423"/>
      <c r="AD1063" s="420"/>
      <c r="AE1063" s="423"/>
      <c r="AF1063" s="420"/>
      <c r="AG1063" s="420"/>
      <c r="AH1063" s="420"/>
      <c r="AI1063" s="423"/>
      <c r="AJ1063" s="420"/>
      <c r="AK1063" s="423"/>
      <c r="AL1063" s="420"/>
      <c r="AM1063" s="420"/>
      <c r="AN1063" s="420"/>
      <c r="AO1063" s="423"/>
      <c r="AP1063" s="420"/>
      <c r="AQ1063" s="423"/>
      <c r="AR1063" s="420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</row>
    <row r="1064" spans="1:86">
      <c r="A1064" s="519">
        <v>261</v>
      </c>
      <c r="B1064" s="440">
        <v>352756</v>
      </c>
      <c r="C1064" s="498" t="s">
        <v>2128</v>
      </c>
      <c r="D1064" s="501">
        <v>0.4</v>
      </c>
      <c r="E1064" s="501">
        <v>1600</v>
      </c>
      <c r="F1064" s="501">
        <v>0.4</v>
      </c>
      <c r="G1064" s="501">
        <v>1600</v>
      </c>
      <c r="H1064" s="440"/>
      <c r="I1064" s="440"/>
      <c r="J1064" s="440"/>
      <c r="K1064" s="501"/>
      <c r="L1064" s="440"/>
      <c r="M1064" s="501"/>
      <c r="N1064" s="372"/>
      <c r="O1064" s="372"/>
      <c r="P1064" s="372"/>
      <c r="Q1064" s="516"/>
      <c r="R1064" s="372"/>
      <c r="S1064" s="516"/>
      <c r="T1064" s="372" t="s">
        <v>2116</v>
      </c>
      <c r="U1064" s="372" t="s">
        <v>1719</v>
      </c>
      <c r="V1064" s="372" t="s">
        <v>11</v>
      </c>
      <c r="W1064" s="267">
        <v>0.09</v>
      </c>
      <c r="X1064" s="226" t="s">
        <v>5</v>
      </c>
      <c r="Y1064" s="421">
        <v>1211.5017000000003</v>
      </c>
      <c r="Z1064" s="418"/>
      <c r="AA1064" s="418"/>
      <c r="AB1064" s="418"/>
      <c r="AC1064" s="421"/>
      <c r="AD1064" s="418"/>
      <c r="AE1064" s="421"/>
      <c r="AF1064" s="418"/>
      <c r="AG1064" s="418"/>
      <c r="AH1064" s="418"/>
      <c r="AI1064" s="421"/>
      <c r="AJ1064" s="418"/>
      <c r="AK1064" s="421"/>
      <c r="AL1064" s="418"/>
      <c r="AM1064" s="418"/>
      <c r="AN1064" s="418"/>
      <c r="AO1064" s="421"/>
      <c r="AP1064" s="418"/>
      <c r="AQ1064" s="421"/>
      <c r="AR1064" s="418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</row>
    <row r="1065" spans="1:86">
      <c r="A1065" s="520"/>
      <c r="B1065" s="441"/>
      <c r="C1065" s="499"/>
      <c r="D1065" s="502"/>
      <c r="E1065" s="502"/>
      <c r="F1065" s="502"/>
      <c r="G1065" s="502"/>
      <c r="H1065" s="441"/>
      <c r="I1065" s="441"/>
      <c r="J1065" s="441"/>
      <c r="K1065" s="502"/>
      <c r="L1065" s="441"/>
      <c r="M1065" s="502"/>
      <c r="N1065" s="373"/>
      <c r="O1065" s="373"/>
      <c r="P1065" s="373"/>
      <c r="Q1065" s="517"/>
      <c r="R1065" s="373"/>
      <c r="S1065" s="517"/>
      <c r="T1065" s="373"/>
      <c r="U1065" s="373"/>
      <c r="V1065" s="374"/>
      <c r="W1065" s="268">
        <v>360</v>
      </c>
      <c r="X1065" s="226" t="s">
        <v>8</v>
      </c>
      <c r="Y1065" s="422"/>
      <c r="Z1065" s="419"/>
      <c r="AA1065" s="419"/>
      <c r="AB1065" s="419"/>
      <c r="AC1065" s="422"/>
      <c r="AD1065" s="419"/>
      <c r="AE1065" s="422"/>
      <c r="AF1065" s="419"/>
      <c r="AG1065" s="419"/>
      <c r="AH1065" s="419"/>
      <c r="AI1065" s="422"/>
      <c r="AJ1065" s="419"/>
      <c r="AK1065" s="422"/>
      <c r="AL1065" s="419"/>
      <c r="AM1065" s="419"/>
      <c r="AN1065" s="419"/>
      <c r="AO1065" s="422"/>
      <c r="AP1065" s="419"/>
      <c r="AQ1065" s="422"/>
      <c r="AR1065" s="419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</row>
    <row r="1066" spans="1:86">
      <c r="A1066" s="520"/>
      <c r="B1066" s="441"/>
      <c r="C1066" s="499"/>
      <c r="D1066" s="502"/>
      <c r="E1066" s="502"/>
      <c r="F1066" s="502"/>
      <c r="G1066" s="502"/>
      <c r="H1066" s="441"/>
      <c r="I1066" s="441"/>
      <c r="J1066" s="441"/>
      <c r="K1066" s="502"/>
      <c r="L1066" s="441"/>
      <c r="M1066" s="502"/>
      <c r="N1066" s="373"/>
      <c r="O1066" s="373"/>
      <c r="P1066" s="373"/>
      <c r="Q1066" s="517"/>
      <c r="R1066" s="373"/>
      <c r="S1066" s="517"/>
      <c r="T1066" s="373"/>
      <c r="U1066" s="373"/>
      <c r="V1066" s="372" t="s">
        <v>12</v>
      </c>
      <c r="W1066" s="268">
        <v>25.5</v>
      </c>
      <c r="X1066" s="112" t="s">
        <v>8</v>
      </c>
      <c r="Y1066" s="422"/>
      <c r="Z1066" s="419"/>
      <c r="AA1066" s="419"/>
      <c r="AB1066" s="419"/>
      <c r="AC1066" s="422"/>
      <c r="AD1066" s="419"/>
      <c r="AE1066" s="422"/>
      <c r="AF1066" s="419"/>
      <c r="AG1066" s="419"/>
      <c r="AH1066" s="419"/>
      <c r="AI1066" s="422"/>
      <c r="AJ1066" s="419"/>
      <c r="AK1066" s="422"/>
      <c r="AL1066" s="419"/>
      <c r="AM1066" s="419"/>
      <c r="AN1066" s="419"/>
      <c r="AO1066" s="422"/>
      <c r="AP1066" s="419"/>
      <c r="AQ1066" s="422"/>
      <c r="AR1066" s="419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</row>
    <row r="1067" spans="1:86">
      <c r="A1067" s="520"/>
      <c r="B1067" s="441"/>
      <c r="C1067" s="499"/>
      <c r="D1067" s="502"/>
      <c r="E1067" s="502"/>
      <c r="F1067" s="502"/>
      <c r="G1067" s="502"/>
      <c r="H1067" s="441"/>
      <c r="I1067" s="441"/>
      <c r="J1067" s="441"/>
      <c r="K1067" s="502"/>
      <c r="L1067" s="441"/>
      <c r="M1067" s="502"/>
      <c r="N1067" s="373"/>
      <c r="O1067" s="373"/>
      <c r="P1067" s="373"/>
      <c r="Q1067" s="517"/>
      <c r="R1067" s="373"/>
      <c r="S1067" s="517"/>
      <c r="T1067" s="373"/>
      <c r="U1067" s="373"/>
      <c r="V1067" s="374"/>
      <c r="W1067" s="267">
        <v>0.09</v>
      </c>
      <c r="X1067" s="226" t="s">
        <v>5</v>
      </c>
      <c r="Y1067" s="422"/>
      <c r="Z1067" s="419"/>
      <c r="AA1067" s="419"/>
      <c r="AB1067" s="419"/>
      <c r="AC1067" s="422"/>
      <c r="AD1067" s="419"/>
      <c r="AE1067" s="422"/>
      <c r="AF1067" s="419"/>
      <c r="AG1067" s="419"/>
      <c r="AH1067" s="419"/>
      <c r="AI1067" s="422"/>
      <c r="AJ1067" s="419"/>
      <c r="AK1067" s="422"/>
      <c r="AL1067" s="419"/>
      <c r="AM1067" s="419"/>
      <c r="AN1067" s="419"/>
      <c r="AO1067" s="422"/>
      <c r="AP1067" s="419"/>
      <c r="AQ1067" s="422"/>
      <c r="AR1067" s="419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</row>
    <row r="1068" spans="1:86">
      <c r="A1068" s="521"/>
      <c r="B1068" s="442"/>
      <c r="C1068" s="500"/>
      <c r="D1068" s="503"/>
      <c r="E1068" s="503"/>
      <c r="F1068" s="503"/>
      <c r="G1068" s="503"/>
      <c r="H1068" s="442"/>
      <c r="I1068" s="442"/>
      <c r="J1068" s="442"/>
      <c r="K1068" s="503"/>
      <c r="L1068" s="442"/>
      <c r="M1068" s="503"/>
      <c r="N1068" s="374"/>
      <c r="O1068" s="374"/>
      <c r="P1068" s="374"/>
      <c r="Q1068" s="518"/>
      <c r="R1068" s="374"/>
      <c r="S1068" s="518"/>
      <c r="T1068" s="374"/>
      <c r="U1068" s="374"/>
      <c r="V1068" s="233" t="s">
        <v>105</v>
      </c>
      <c r="W1068" s="243">
        <f>W1065</f>
        <v>360</v>
      </c>
      <c r="X1068" s="112" t="s">
        <v>8</v>
      </c>
      <c r="Y1068" s="423"/>
      <c r="Z1068" s="420"/>
      <c r="AA1068" s="420"/>
      <c r="AB1068" s="420"/>
      <c r="AC1068" s="423"/>
      <c r="AD1068" s="420"/>
      <c r="AE1068" s="423"/>
      <c r="AF1068" s="420"/>
      <c r="AG1068" s="420"/>
      <c r="AH1068" s="420"/>
      <c r="AI1068" s="423"/>
      <c r="AJ1068" s="420"/>
      <c r="AK1068" s="423"/>
      <c r="AL1068" s="420"/>
      <c r="AM1068" s="420"/>
      <c r="AN1068" s="420"/>
      <c r="AO1068" s="423"/>
      <c r="AP1068" s="420"/>
      <c r="AQ1068" s="423"/>
      <c r="AR1068" s="420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</row>
    <row r="1069" spans="1:86">
      <c r="A1069" s="519">
        <v>262</v>
      </c>
      <c r="B1069" s="440" t="s">
        <v>956</v>
      </c>
      <c r="C1069" s="498" t="s">
        <v>2129</v>
      </c>
      <c r="D1069" s="501">
        <v>0.2</v>
      </c>
      <c r="E1069" s="501">
        <v>960</v>
      </c>
      <c r="F1069" s="501">
        <v>0.2</v>
      </c>
      <c r="G1069" s="501">
        <v>960</v>
      </c>
      <c r="H1069" s="440"/>
      <c r="I1069" s="440"/>
      <c r="J1069" s="440"/>
      <c r="K1069" s="501"/>
      <c r="L1069" s="440"/>
      <c r="M1069" s="501"/>
      <c r="N1069" s="372"/>
      <c r="O1069" s="372"/>
      <c r="P1069" s="372"/>
      <c r="Q1069" s="516"/>
      <c r="R1069" s="372"/>
      <c r="S1069" s="516"/>
      <c r="T1069" s="372" t="s">
        <v>2116</v>
      </c>
      <c r="U1069" s="372" t="s">
        <v>2120</v>
      </c>
      <c r="V1069" s="372" t="s">
        <v>11</v>
      </c>
      <c r="W1069" s="267">
        <v>0.14000000000000001</v>
      </c>
      <c r="X1069" s="226" t="s">
        <v>5</v>
      </c>
      <c r="Y1069" s="421">
        <v>1884.5581999999997</v>
      </c>
      <c r="Z1069" s="418"/>
      <c r="AA1069" s="418"/>
      <c r="AB1069" s="418"/>
      <c r="AC1069" s="421"/>
      <c r="AD1069" s="418"/>
      <c r="AE1069" s="421"/>
      <c r="AF1069" s="418"/>
      <c r="AG1069" s="418"/>
      <c r="AH1069" s="418"/>
      <c r="AI1069" s="421"/>
      <c r="AJ1069" s="418"/>
      <c r="AK1069" s="421"/>
      <c r="AL1069" s="418"/>
      <c r="AM1069" s="418"/>
      <c r="AN1069" s="418"/>
      <c r="AO1069" s="421"/>
      <c r="AP1069" s="418"/>
      <c r="AQ1069" s="421"/>
      <c r="AR1069" s="418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</row>
    <row r="1070" spans="1:86">
      <c r="A1070" s="520"/>
      <c r="B1070" s="441"/>
      <c r="C1070" s="499"/>
      <c r="D1070" s="502"/>
      <c r="E1070" s="502"/>
      <c r="F1070" s="502"/>
      <c r="G1070" s="502"/>
      <c r="H1070" s="441"/>
      <c r="I1070" s="441"/>
      <c r="J1070" s="441"/>
      <c r="K1070" s="502"/>
      <c r="L1070" s="441"/>
      <c r="M1070" s="502"/>
      <c r="N1070" s="373"/>
      <c r="O1070" s="373"/>
      <c r="P1070" s="373"/>
      <c r="Q1070" s="517"/>
      <c r="R1070" s="373"/>
      <c r="S1070" s="517"/>
      <c r="T1070" s="373"/>
      <c r="U1070" s="373"/>
      <c r="V1070" s="374"/>
      <c r="W1070" s="268">
        <v>560</v>
      </c>
      <c r="X1070" s="226" t="s">
        <v>8</v>
      </c>
      <c r="Y1070" s="422"/>
      <c r="Z1070" s="419"/>
      <c r="AA1070" s="419"/>
      <c r="AB1070" s="419"/>
      <c r="AC1070" s="422"/>
      <c r="AD1070" s="419"/>
      <c r="AE1070" s="422"/>
      <c r="AF1070" s="419"/>
      <c r="AG1070" s="419"/>
      <c r="AH1070" s="419"/>
      <c r="AI1070" s="422"/>
      <c r="AJ1070" s="419"/>
      <c r="AK1070" s="422"/>
      <c r="AL1070" s="419"/>
      <c r="AM1070" s="419"/>
      <c r="AN1070" s="419"/>
      <c r="AO1070" s="422"/>
      <c r="AP1070" s="419"/>
      <c r="AQ1070" s="422"/>
      <c r="AR1070" s="419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</row>
    <row r="1071" spans="1:86">
      <c r="A1071" s="520"/>
      <c r="B1071" s="441"/>
      <c r="C1071" s="499"/>
      <c r="D1071" s="502"/>
      <c r="E1071" s="502"/>
      <c r="F1071" s="502"/>
      <c r="G1071" s="502"/>
      <c r="H1071" s="441"/>
      <c r="I1071" s="441"/>
      <c r="J1071" s="441"/>
      <c r="K1071" s="502"/>
      <c r="L1071" s="441"/>
      <c r="M1071" s="502"/>
      <c r="N1071" s="373"/>
      <c r="O1071" s="373"/>
      <c r="P1071" s="373"/>
      <c r="Q1071" s="517"/>
      <c r="R1071" s="373"/>
      <c r="S1071" s="517"/>
      <c r="T1071" s="373"/>
      <c r="U1071" s="373"/>
      <c r="V1071" s="372" t="s">
        <v>12</v>
      </c>
      <c r="W1071" s="268">
        <v>19.2</v>
      </c>
      <c r="X1071" s="112" t="s">
        <v>8</v>
      </c>
      <c r="Y1071" s="422"/>
      <c r="Z1071" s="419"/>
      <c r="AA1071" s="419"/>
      <c r="AB1071" s="419"/>
      <c r="AC1071" s="422"/>
      <c r="AD1071" s="419"/>
      <c r="AE1071" s="422"/>
      <c r="AF1071" s="419"/>
      <c r="AG1071" s="419"/>
      <c r="AH1071" s="419"/>
      <c r="AI1071" s="422"/>
      <c r="AJ1071" s="419"/>
      <c r="AK1071" s="422"/>
      <c r="AL1071" s="419"/>
      <c r="AM1071" s="419"/>
      <c r="AN1071" s="419"/>
      <c r="AO1071" s="422"/>
      <c r="AP1071" s="419"/>
      <c r="AQ1071" s="422"/>
      <c r="AR1071" s="419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</row>
    <row r="1072" spans="1:86">
      <c r="A1072" s="520"/>
      <c r="B1072" s="441"/>
      <c r="C1072" s="499"/>
      <c r="D1072" s="502"/>
      <c r="E1072" s="502"/>
      <c r="F1072" s="502"/>
      <c r="G1072" s="502"/>
      <c r="H1072" s="441"/>
      <c r="I1072" s="441"/>
      <c r="J1072" s="441"/>
      <c r="K1072" s="502"/>
      <c r="L1072" s="441"/>
      <c r="M1072" s="502"/>
      <c r="N1072" s="373"/>
      <c r="O1072" s="373"/>
      <c r="P1072" s="373"/>
      <c r="Q1072" s="517"/>
      <c r="R1072" s="373"/>
      <c r="S1072" s="517"/>
      <c r="T1072" s="373"/>
      <c r="U1072" s="373"/>
      <c r="V1072" s="374"/>
      <c r="W1072" s="267">
        <v>0.05</v>
      </c>
      <c r="X1072" s="226" t="s">
        <v>5</v>
      </c>
      <c r="Y1072" s="422"/>
      <c r="Z1072" s="419"/>
      <c r="AA1072" s="419"/>
      <c r="AB1072" s="419"/>
      <c r="AC1072" s="422"/>
      <c r="AD1072" s="419"/>
      <c r="AE1072" s="422"/>
      <c r="AF1072" s="419"/>
      <c r="AG1072" s="419"/>
      <c r="AH1072" s="419"/>
      <c r="AI1072" s="422"/>
      <c r="AJ1072" s="419"/>
      <c r="AK1072" s="422"/>
      <c r="AL1072" s="419"/>
      <c r="AM1072" s="419"/>
      <c r="AN1072" s="419"/>
      <c r="AO1072" s="422"/>
      <c r="AP1072" s="419"/>
      <c r="AQ1072" s="422"/>
      <c r="AR1072" s="419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</row>
    <row r="1073" spans="1:86">
      <c r="A1073" s="521"/>
      <c r="B1073" s="442"/>
      <c r="C1073" s="500"/>
      <c r="D1073" s="503"/>
      <c r="E1073" s="503"/>
      <c r="F1073" s="503"/>
      <c r="G1073" s="503"/>
      <c r="H1073" s="442"/>
      <c r="I1073" s="442"/>
      <c r="J1073" s="442"/>
      <c r="K1073" s="503"/>
      <c r="L1073" s="442"/>
      <c r="M1073" s="503"/>
      <c r="N1073" s="374"/>
      <c r="O1073" s="374"/>
      <c r="P1073" s="374"/>
      <c r="Q1073" s="518"/>
      <c r="R1073" s="374"/>
      <c r="S1073" s="518"/>
      <c r="T1073" s="374"/>
      <c r="U1073" s="374"/>
      <c r="V1073" s="233" t="s">
        <v>105</v>
      </c>
      <c r="W1073" s="243">
        <f>W1070</f>
        <v>560</v>
      </c>
      <c r="X1073" s="112" t="s">
        <v>8</v>
      </c>
      <c r="Y1073" s="423"/>
      <c r="Z1073" s="420"/>
      <c r="AA1073" s="420"/>
      <c r="AB1073" s="420"/>
      <c r="AC1073" s="423"/>
      <c r="AD1073" s="420"/>
      <c r="AE1073" s="423"/>
      <c r="AF1073" s="420"/>
      <c r="AG1073" s="420"/>
      <c r="AH1073" s="420"/>
      <c r="AI1073" s="423"/>
      <c r="AJ1073" s="420"/>
      <c r="AK1073" s="423"/>
      <c r="AL1073" s="420"/>
      <c r="AM1073" s="420"/>
      <c r="AN1073" s="420"/>
      <c r="AO1073" s="423"/>
      <c r="AP1073" s="420"/>
      <c r="AQ1073" s="423"/>
      <c r="AR1073" s="420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</row>
    <row r="1074" spans="1:86">
      <c r="A1074" s="519">
        <v>263</v>
      </c>
      <c r="B1074" s="440" t="s">
        <v>958</v>
      </c>
      <c r="C1074" s="498" t="s">
        <v>2130</v>
      </c>
      <c r="D1074" s="501">
        <v>1.4</v>
      </c>
      <c r="E1074" s="501">
        <v>5600</v>
      </c>
      <c r="F1074" s="501">
        <v>1.4</v>
      </c>
      <c r="G1074" s="501">
        <v>5600</v>
      </c>
      <c r="H1074" s="440"/>
      <c r="I1074" s="440"/>
      <c r="J1074" s="440"/>
      <c r="K1074" s="501"/>
      <c r="L1074" s="440"/>
      <c r="M1074" s="501"/>
      <c r="N1074" s="372"/>
      <c r="O1074" s="372"/>
      <c r="P1074" s="372"/>
      <c r="Q1074" s="516"/>
      <c r="R1074" s="372"/>
      <c r="S1074" s="516"/>
      <c r="T1074" s="372" t="s">
        <v>2116</v>
      </c>
      <c r="U1074" s="372" t="s">
        <v>1743</v>
      </c>
      <c r="V1074" s="372" t="s">
        <v>11</v>
      </c>
      <c r="W1074" s="267">
        <v>0.6</v>
      </c>
      <c r="X1074" s="226" t="s">
        <v>5</v>
      </c>
      <c r="Y1074" s="421">
        <v>8076.6779999999981</v>
      </c>
      <c r="Z1074" s="418"/>
      <c r="AA1074" s="418"/>
      <c r="AB1074" s="418"/>
      <c r="AC1074" s="421"/>
      <c r="AD1074" s="418"/>
      <c r="AE1074" s="421"/>
      <c r="AF1074" s="418"/>
      <c r="AG1074" s="418"/>
      <c r="AH1074" s="418"/>
      <c r="AI1074" s="421"/>
      <c r="AJ1074" s="418"/>
      <c r="AK1074" s="421"/>
      <c r="AL1074" s="418"/>
      <c r="AM1074" s="418"/>
      <c r="AN1074" s="418"/>
      <c r="AO1074" s="421"/>
      <c r="AP1074" s="418"/>
      <c r="AQ1074" s="421"/>
      <c r="AR1074" s="418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</row>
    <row r="1075" spans="1:86">
      <c r="A1075" s="520"/>
      <c r="B1075" s="441"/>
      <c r="C1075" s="499"/>
      <c r="D1075" s="502"/>
      <c r="E1075" s="502"/>
      <c r="F1075" s="502"/>
      <c r="G1075" s="502"/>
      <c r="H1075" s="441"/>
      <c r="I1075" s="441"/>
      <c r="J1075" s="441"/>
      <c r="K1075" s="502"/>
      <c r="L1075" s="441"/>
      <c r="M1075" s="502"/>
      <c r="N1075" s="373"/>
      <c r="O1075" s="373"/>
      <c r="P1075" s="373"/>
      <c r="Q1075" s="517"/>
      <c r="R1075" s="373"/>
      <c r="S1075" s="517"/>
      <c r="T1075" s="373"/>
      <c r="U1075" s="373"/>
      <c r="V1075" s="374"/>
      <c r="W1075" s="268">
        <v>2400</v>
      </c>
      <c r="X1075" s="226" t="s">
        <v>8</v>
      </c>
      <c r="Y1075" s="422"/>
      <c r="Z1075" s="419"/>
      <c r="AA1075" s="419"/>
      <c r="AB1075" s="419"/>
      <c r="AC1075" s="422"/>
      <c r="AD1075" s="419"/>
      <c r="AE1075" s="422"/>
      <c r="AF1075" s="419"/>
      <c r="AG1075" s="419"/>
      <c r="AH1075" s="419"/>
      <c r="AI1075" s="422"/>
      <c r="AJ1075" s="419"/>
      <c r="AK1075" s="422"/>
      <c r="AL1075" s="419"/>
      <c r="AM1075" s="419"/>
      <c r="AN1075" s="419"/>
      <c r="AO1075" s="422"/>
      <c r="AP1075" s="419"/>
      <c r="AQ1075" s="422"/>
      <c r="AR1075" s="419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</row>
    <row r="1076" spans="1:86">
      <c r="A1076" s="520"/>
      <c r="B1076" s="441"/>
      <c r="C1076" s="499"/>
      <c r="D1076" s="502"/>
      <c r="E1076" s="502"/>
      <c r="F1076" s="502"/>
      <c r="G1076" s="502"/>
      <c r="H1076" s="441"/>
      <c r="I1076" s="441"/>
      <c r="J1076" s="441"/>
      <c r="K1076" s="502"/>
      <c r="L1076" s="441"/>
      <c r="M1076" s="502"/>
      <c r="N1076" s="373"/>
      <c r="O1076" s="373"/>
      <c r="P1076" s="373"/>
      <c r="Q1076" s="517"/>
      <c r="R1076" s="373"/>
      <c r="S1076" s="517"/>
      <c r="T1076" s="373"/>
      <c r="U1076" s="373"/>
      <c r="V1076" s="372" t="s">
        <v>12</v>
      </c>
      <c r="W1076" s="268">
        <v>57.6</v>
      </c>
      <c r="X1076" s="112" t="s">
        <v>8</v>
      </c>
      <c r="Y1076" s="422"/>
      <c r="Z1076" s="419"/>
      <c r="AA1076" s="419"/>
      <c r="AB1076" s="419"/>
      <c r="AC1076" s="422"/>
      <c r="AD1076" s="419"/>
      <c r="AE1076" s="422"/>
      <c r="AF1076" s="419"/>
      <c r="AG1076" s="419"/>
      <c r="AH1076" s="419"/>
      <c r="AI1076" s="422"/>
      <c r="AJ1076" s="419"/>
      <c r="AK1076" s="422"/>
      <c r="AL1076" s="419"/>
      <c r="AM1076" s="419"/>
      <c r="AN1076" s="419"/>
      <c r="AO1076" s="422"/>
      <c r="AP1076" s="419"/>
      <c r="AQ1076" s="422"/>
      <c r="AR1076" s="419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</row>
    <row r="1077" spans="1:86">
      <c r="A1077" s="520"/>
      <c r="B1077" s="441"/>
      <c r="C1077" s="499"/>
      <c r="D1077" s="502"/>
      <c r="E1077" s="502"/>
      <c r="F1077" s="502"/>
      <c r="G1077" s="502"/>
      <c r="H1077" s="441"/>
      <c r="I1077" s="441"/>
      <c r="J1077" s="441"/>
      <c r="K1077" s="502"/>
      <c r="L1077" s="441"/>
      <c r="M1077" s="502"/>
      <c r="N1077" s="373"/>
      <c r="O1077" s="373"/>
      <c r="P1077" s="373"/>
      <c r="Q1077" s="517"/>
      <c r="R1077" s="373"/>
      <c r="S1077" s="517"/>
      <c r="T1077" s="373"/>
      <c r="U1077" s="373"/>
      <c r="V1077" s="374"/>
      <c r="W1077" s="267">
        <v>0.05</v>
      </c>
      <c r="X1077" s="226" t="s">
        <v>5</v>
      </c>
      <c r="Y1077" s="422"/>
      <c r="Z1077" s="419"/>
      <c r="AA1077" s="419"/>
      <c r="AB1077" s="419"/>
      <c r="AC1077" s="422"/>
      <c r="AD1077" s="419"/>
      <c r="AE1077" s="422"/>
      <c r="AF1077" s="419"/>
      <c r="AG1077" s="419"/>
      <c r="AH1077" s="419"/>
      <c r="AI1077" s="422"/>
      <c r="AJ1077" s="419"/>
      <c r="AK1077" s="422"/>
      <c r="AL1077" s="419"/>
      <c r="AM1077" s="419"/>
      <c r="AN1077" s="419"/>
      <c r="AO1077" s="422"/>
      <c r="AP1077" s="419"/>
      <c r="AQ1077" s="422"/>
      <c r="AR1077" s="419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</row>
    <row r="1078" spans="1:86">
      <c r="A1078" s="521"/>
      <c r="B1078" s="442"/>
      <c r="C1078" s="500"/>
      <c r="D1078" s="503"/>
      <c r="E1078" s="503"/>
      <c r="F1078" s="503"/>
      <c r="G1078" s="503"/>
      <c r="H1078" s="442"/>
      <c r="I1078" s="442"/>
      <c r="J1078" s="442"/>
      <c r="K1078" s="503"/>
      <c r="L1078" s="442"/>
      <c r="M1078" s="503"/>
      <c r="N1078" s="374"/>
      <c r="O1078" s="374"/>
      <c r="P1078" s="374"/>
      <c r="Q1078" s="518"/>
      <c r="R1078" s="374"/>
      <c r="S1078" s="518"/>
      <c r="T1078" s="374"/>
      <c r="U1078" s="374"/>
      <c r="V1078" s="233" t="s">
        <v>105</v>
      </c>
      <c r="W1078" s="243">
        <f>W1075</f>
        <v>2400</v>
      </c>
      <c r="X1078" s="112" t="s">
        <v>8</v>
      </c>
      <c r="Y1078" s="423"/>
      <c r="Z1078" s="420"/>
      <c r="AA1078" s="420"/>
      <c r="AB1078" s="420"/>
      <c r="AC1078" s="423"/>
      <c r="AD1078" s="420"/>
      <c r="AE1078" s="423"/>
      <c r="AF1078" s="420"/>
      <c r="AG1078" s="420"/>
      <c r="AH1078" s="420"/>
      <c r="AI1078" s="423"/>
      <c r="AJ1078" s="420"/>
      <c r="AK1078" s="423"/>
      <c r="AL1078" s="420"/>
      <c r="AM1078" s="420"/>
      <c r="AN1078" s="420"/>
      <c r="AO1078" s="423"/>
      <c r="AP1078" s="420"/>
      <c r="AQ1078" s="423"/>
      <c r="AR1078" s="419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</row>
    <row r="1079" spans="1:86">
      <c r="A1079" s="519">
        <v>264</v>
      </c>
      <c r="B1079" s="405" t="s">
        <v>960</v>
      </c>
      <c r="C1079" s="648" t="s">
        <v>2131</v>
      </c>
      <c r="D1079" s="390">
        <v>1.5</v>
      </c>
      <c r="E1079" s="390">
        <v>10280</v>
      </c>
      <c r="F1079" s="390">
        <v>1.5</v>
      </c>
      <c r="G1079" s="390">
        <v>10280</v>
      </c>
      <c r="H1079" s="405" t="s">
        <v>2291</v>
      </c>
      <c r="I1079" s="405" t="s">
        <v>2103</v>
      </c>
      <c r="J1079" s="405" t="s">
        <v>11</v>
      </c>
      <c r="K1079" s="266">
        <v>1.5</v>
      </c>
      <c r="L1079" s="316" t="s">
        <v>5</v>
      </c>
      <c r="M1079" s="399">
        <v>16098.499</v>
      </c>
      <c r="N1079" s="418"/>
      <c r="O1079" s="418"/>
      <c r="P1079" s="418"/>
      <c r="Q1079" s="421"/>
      <c r="R1079" s="418"/>
      <c r="S1079" s="421"/>
      <c r="T1079" s="418"/>
      <c r="U1079" s="418"/>
      <c r="V1079" s="418"/>
      <c r="W1079" s="421"/>
      <c r="X1079" s="418"/>
      <c r="Y1079" s="421"/>
      <c r="Z1079" s="418"/>
      <c r="AA1079" s="418"/>
      <c r="AB1079" s="418"/>
      <c r="AC1079" s="421"/>
      <c r="AD1079" s="418"/>
      <c r="AE1079" s="421"/>
      <c r="AF1079" s="418"/>
      <c r="AG1079" s="418"/>
      <c r="AH1079" s="418"/>
      <c r="AI1079" s="421"/>
      <c r="AJ1079" s="418"/>
      <c r="AK1079" s="421"/>
      <c r="AL1079" s="418"/>
      <c r="AM1079" s="418"/>
      <c r="AN1079" s="418"/>
      <c r="AO1079" s="421"/>
      <c r="AP1079" s="418"/>
      <c r="AQ1079" s="718"/>
      <c r="AR1079" s="72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</row>
    <row r="1080" spans="1:86">
      <c r="A1080" s="520"/>
      <c r="B1080" s="406"/>
      <c r="C1080" s="649"/>
      <c r="D1080" s="391"/>
      <c r="E1080" s="391"/>
      <c r="F1080" s="391"/>
      <c r="G1080" s="391"/>
      <c r="H1080" s="406"/>
      <c r="I1080" s="406"/>
      <c r="J1080" s="407"/>
      <c r="K1080" s="326">
        <v>10280</v>
      </c>
      <c r="L1080" s="316" t="s">
        <v>8</v>
      </c>
      <c r="M1080" s="400"/>
      <c r="N1080" s="419"/>
      <c r="O1080" s="419"/>
      <c r="P1080" s="419"/>
      <c r="Q1080" s="422"/>
      <c r="R1080" s="419"/>
      <c r="S1080" s="422"/>
      <c r="T1080" s="419"/>
      <c r="U1080" s="419"/>
      <c r="V1080" s="419"/>
      <c r="W1080" s="422"/>
      <c r="X1080" s="419"/>
      <c r="Y1080" s="422"/>
      <c r="Z1080" s="419"/>
      <c r="AA1080" s="419"/>
      <c r="AB1080" s="419"/>
      <c r="AC1080" s="422"/>
      <c r="AD1080" s="419"/>
      <c r="AE1080" s="422"/>
      <c r="AF1080" s="419"/>
      <c r="AG1080" s="419"/>
      <c r="AH1080" s="419"/>
      <c r="AI1080" s="422"/>
      <c r="AJ1080" s="419"/>
      <c r="AK1080" s="422"/>
      <c r="AL1080" s="419"/>
      <c r="AM1080" s="419"/>
      <c r="AN1080" s="419"/>
      <c r="AO1080" s="422"/>
      <c r="AP1080" s="419"/>
      <c r="AQ1080" s="719"/>
      <c r="AR1080" s="72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</row>
    <row r="1081" spans="1:86">
      <c r="A1081" s="520"/>
      <c r="B1081" s="406"/>
      <c r="C1081" s="649"/>
      <c r="D1081" s="391"/>
      <c r="E1081" s="391"/>
      <c r="F1081" s="391"/>
      <c r="G1081" s="391"/>
      <c r="H1081" s="406"/>
      <c r="I1081" s="406"/>
      <c r="J1081" s="405" t="s">
        <v>12</v>
      </c>
      <c r="K1081" s="326">
        <v>627.73</v>
      </c>
      <c r="L1081" s="316" t="s">
        <v>8</v>
      </c>
      <c r="M1081" s="400"/>
      <c r="N1081" s="419"/>
      <c r="O1081" s="419"/>
      <c r="P1081" s="419"/>
      <c r="Q1081" s="422"/>
      <c r="R1081" s="419"/>
      <c r="S1081" s="422"/>
      <c r="T1081" s="419"/>
      <c r="U1081" s="419"/>
      <c r="V1081" s="419"/>
      <c r="W1081" s="422"/>
      <c r="X1081" s="419"/>
      <c r="Y1081" s="422"/>
      <c r="Z1081" s="419"/>
      <c r="AA1081" s="419"/>
      <c r="AB1081" s="419"/>
      <c r="AC1081" s="422"/>
      <c r="AD1081" s="419"/>
      <c r="AE1081" s="422"/>
      <c r="AF1081" s="419"/>
      <c r="AG1081" s="419"/>
      <c r="AH1081" s="419"/>
      <c r="AI1081" s="422"/>
      <c r="AJ1081" s="419"/>
      <c r="AK1081" s="422"/>
      <c r="AL1081" s="419"/>
      <c r="AM1081" s="419"/>
      <c r="AN1081" s="419"/>
      <c r="AO1081" s="422"/>
      <c r="AP1081" s="419"/>
      <c r="AQ1081" s="719"/>
      <c r="AR1081" s="72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</row>
    <row r="1082" spans="1:86">
      <c r="A1082" s="520"/>
      <c r="B1082" s="406"/>
      <c r="C1082" s="649"/>
      <c r="D1082" s="391"/>
      <c r="E1082" s="391"/>
      <c r="F1082" s="391"/>
      <c r="G1082" s="391"/>
      <c r="H1082" s="406"/>
      <c r="I1082" s="406"/>
      <c r="J1082" s="407"/>
      <c r="K1082" s="266">
        <v>1.5</v>
      </c>
      <c r="L1082" s="316" t="s">
        <v>5</v>
      </c>
      <c r="M1082" s="400"/>
      <c r="N1082" s="419"/>
      <c r="O1082" s="419"/>
      <c r="P1082" s="419"/>
      <c r="Q1082" s="422"/>
      <c r="R1082" s="419"/>
      <c r="S1082" s="422"/>
      <c r="T1082" s="419"/>
      <c r="U1082" s="419"/>
      <c r="V1082" s="419"/>
      <c r="W1082" s="422"/>
      <c r="X1082" s="419"/>
      <c r="Y1082" s="422"/>
      <c r="Z1082" s="419"/>
      <c r="AA1082" s="419"/>
      <c r="AB1082" s="419"/>
      <c r="AC1082" s="422"/>
      <c r="AD1082" s="419"/>
      <c r="AE1082" s="422"/>
      <c r="AF1082" s="419"/>
      <c r="AG1082" s="419"/>
      <c r="AH1082" s="419"/>
      <c r="AI1082" s="422"/>
      <c r="AJ1082" s="419"/>
      <c r="AK1082" s="422"/>
      <c r="AL1082" s="419"/>
      <c r="AM1082" s="419"/>
      <c r="AN1082" s="419"/>
      <c r="AO1082" s="422"/>
      <c r="AP1082" s="419"/>
      <c r="AQ1082" s="719"/>
      <c r="AR1082" s="72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</row>
    <row r="1083" spans="1:86" ht="30">
      <c r="A1083" s="520"/>
      <c r="B1083" s="406"/>
      <c r="C1083" s="649"/>
      <c r="D1083" s="391"/>
      <c r="E1083" s="391"/>
      <c r="F1083" s="391"/>
      <c r="G1083" s="391"/>
      <c r="H1083" s="406"/>
      <c r="I1083" s="406"/>
      <c r="J1083" s="324" t="s">
        <v>44</v>
      </c>
      <c r="K1083" s="920">
        <v>84</v>
      </c>
      <c r="L1083" s="304" t="s">
        <v>14</v>
      </c>
      <c r="M1083" s="400"/>
      <c r="N1083" s="419"/>
      <c r="O1083" s="419"/>
      <c r="P1083" s="419"/>
      <c r="Q1083" s="422"/>
      <c r="R1083" s="419"/>
      <c r="S1083" s="422"/>
      <c r="T1083" s="419"/>
      <c r="U1083" s="419"/>
      <c r="V1083" s="419"/>
      <c r="W1083" s="422"/>
      <c r="X1083" s="419"/>
      <c r="Y1083" s="422"/>
      <c r="Z1083" s="419"/>
      <c r="AA1083" s="419"/>
      <c r="AB1083" s="419"/>
      <c r="AC1083" s="422"/>
      <c r="AD1083" s="419"/>
      <c r="AE1083" s="422"/>
      <c r="AF1083" s="419"/>
      <c r="AG1083" s="419"/>
      <c r="AH1083" s="419"/>
      <c r="AI1083" s="422"/>
      <c r="AJ1083" s="419"/>
      <c r="AK1083" s="422"/>
      <c r="AL1083" s="419"/>
      <c r="AM1083" s="419"/>
      <c r="AN1083" s="419"/>
      <c r="AO1083" s="422"/>
      <c r="AP1083" s="419"/>
      <c r="AQ1083" s="719"/>
      <c r="AR1083" s="72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</row>
    <row r="1084" spans="1:86">
      <c r="A1084" s="521"/>
      <c r="B1084" s="407"/>
      <c r="C1084" s="650"/>
      <c r="D1084" s="392"/>
      <c r="E1084" s="392"/>
      <c r="F1084" s="392"/>
      <c r="G1084" s="392"/>
      <c r="H1084" s="407"/>
      <c r="I1084" s="407"/>
      <c r="J1084" s="304" t="s">
        <v>105</v>
      </c>
      <c r="K1084" s="266">
        <f>K1080</f>
        <v>10280</v>
      </c>
      <c r="L1084" s="316" t="s">
        <v>8</v>
      </c>
      <c r="M1084" s="401"/>
      <c r="N1084" s="420"/>
      <c r="O1084" s="420"/>
      <c r="P1084" s="420"/>
      <c r="Q1084" s="423"/>
      <c r="R1084" s="420"/>
      <c r="S1084" s="423"/>
      <c r="T1084" s="420"/>
      <c r="U1084" s="420"/>
      <c r="V1084" s="420"/>
      <c r="W1084" s="423"/>
      <c r="X1084" s="420"/>
      <c r="Y1084" s="423"/>
      <c r="Z1084" s="420"/>
      <c r="AA1084" s="420"/>
      <c r="AB1084" s="420"/>
      <c r="AC1084" s="423"/>
      <c r="AD1084" s="420"/>
      <c r="AE1084" s="423"/>
      <c r="AF1084" s="420"/>
      <c r="AG1084" s="420"/>
      <c r="AH1084" s="420"/>
      <c r="AI1084" s="423"/>
      <c r="AJ1084" s="420"/>
      <c r="AK1084" s="423"/>
      <c r="AL1084" s="420"/>
      <c r="AM1084" s="420"/>
      <c r="AN1084" s="420"/>
      <c r="AO1084" s="423"/>
      <c r="AP1084" s="420"/>
      <c r="AQ1084" s="720"/>
      <c r="AR1084" s="72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</row>
    <row r="1085" spans="1:86">
      <c r="A1085" s="519">
        <v>265</v>
      </c>
      <c r="B1085" s="440" t="s">
        <v>962</v>
      </c>
      <c r="C1085" s="498" t="s">
        <v>2132</v>
      </c>
      <c r="D1085" s="501">
        <v>1.7</v>
      </c>
      <c r="E1085" s="501">
        <v>10416</v>
      </c>
      <c r="F1085" s="501">
        <v>1.7</v>
      </c>
      <c r="G1085" s="501">
        <v>10416</v>
      </c>
      <c r="H1085" s="440"/>
      <c r="I1085" s="440"/>
      <c r="J1085" s="440"/>
      <c r="K1085" s="501"/>
      <c r="L1085" s="440"/>
      <c r="M1085" s="501"/>
      <c r="N1085" s="372"/>
      <c r="O1085" s="372"/>
      <c r="P1085" s="372"/>
      <c r="Q1085" s="516"/>
      <c r="R1085" s="372"/>
      <c r="S1085" s="516"/>
      <c r="T1085" s="372" t="s">
        <v>2133</v>
      </c>
      <c r="U1085" s="372" t="s">
        <v>2134</v>
      </c>
      <c r="V1085" s="372" t="s">
        <v>11</v>
      </c>
      <c r="W1085" s="267">
        <v>0.57999999999999996</v>
      </c>
      <c r="X1085" s="226" t="s">
        <v>5</v>
      </c>
      <c r="Y1085" s="421">
        <v>7807.4553999999971</v>
      </c>
      <c r="Z1085" s="418"/>
      <c r="AA1085" s="418"/>
      <c r="AB1085" s="418"/>
      <c r="AC1085" s="421"/>
      <c r="AD1085" s="418"/>
      <c r="AE1085" s="421"/>
      <c r="AF1085" s="418"/>
      <c r="AG1085" s="418"/>
      <c r="AH1085" s="418"/>
      <c r="AI1085" s="421"/>
      <c r="AJ1085" s="418"/>
      <c r="AK1085" s="421"/>
      <c r="AL1085" s="418"/>
      <c r="AM1085" s="418"/>
      <c r="AN1085" s="418"/>
      <c r="AO1085" s="421"/>
      <c r="AP1085" s="418"/>
      <c r="AQ1085" s="421"/>
      <c r="AR1085" s="418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</row>
    <row r="1086" spans="1:86">
      <c r="A1086" s="520"/>
      <c r="B1086" s="441"/>
      <c r="C1086" s="499"/>
      <c r="D1086" s="502"/>
      <c r="E1086" s="502"/>
      <c r="F1086" s="502"/>
      <c r="G1086" s="502"/>
      <c r="H1086" s="441"/>
      <c r="I1086" s="441"/>
      <c r="J1086" s="441"/>
      <c r="K1086" s="502"/>
      <c r="L1086" s="441"/>
      <c r="M1086" s="502"/>
      <c r="N1086" s="373"/>
      <c r="O1086" s="373"/>
      <c r="P1086" s="373"/>
      <c r="Q1086" s="517"/>
      <c r="R1086" s="373"/>
      <c r="S1086" s="517"/>
      <c r="T1086" s="373"/>
      <c r="U1086" s="373"/>
      <c r="V1086" s="374"/>
      <c r="W1086" s="243">
        <v>3596</v>
      </c>
      <c r="X1086" s="112" t="s">
        <v>8</v>
      </c>
      <c r="Y1086" s="422"/>
      <c r="Z1086" s="419"/>
      <c r="AA1086" s="419"/>
      <c r="AB1086" s="419"/>
      <c r="AC1086" s="422"/>
      <c r="AD1086" s="419"/>
      <c r="AE1086" s="422"/>
      <c r="AF1086" s="419"/>
      <c r="AG1086" s="419"/>
      <c r="AH1086" s="419"/>
      <c r="AI1086" s="422"/>
      <c r="AJ1086" s="419"/>
      <c r="AK1086" s="422"/>
      <c r="AL1086" s="419"/>
      <c r="AM1086" s="419"/>
      <c r="AN1086" s="419"/>
      <c r="AO1086" s="422"/>
      <c r="AP1086" s="419"/>
      <c r="AQ1086" s="422"/>
      <c r="AR1086" s="419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</row>
    <row r="1087" spans="1:86">
      <c r="A1087" s="520"/>
      <c r="B1087" s="441"/>
      <c r="C1087" s="499"/>
      <c r="D1087" s="502"/>
      <c r="E1087" s="502"/>
      <c r="F1087" s="502"/>
      <c r="G1087" s="502"/>
      <c r="H1087" s="441"/>
      <c r="I1087" s="441"/>
      <c r="J1087" s="441"/>
      <c r="K1087" s="502"/>
      <c r="L1087" s="441"/>
      <c r="M1087" s="502"/>
      <c r="N1087" s="373"/>
      <c r="O1087" s="373"/>
      <c r="P1087" s="373"/>
      <c r="Q1087" s="517"/>
      <c r="R1087" s="373"/>
      <c r="S1087" s="517"/>
      <c r="T1087" s="373"/>
      <c r="U1087" s="373"/>
      <c r="V1087" s="372" t="s">
        <v>12</v>
      </c>
      <c r="W1087" s="268">
        <v>67.3</v>
      </c>
      <c r="X1087" s="112" t="s">
        <v>8</v>
      </c>
      <c r="Y1087" s="422"/>
      <c r="Z1087" s="419"/>
      <c r="AA1087" s="419"/>
      <c r="AB1087" s="419"/>
      <c r="AC1087" s="422"/>
      <c r="AD1087" s="419"/>
      <c r="AE1087" s="422"/>
      <c r="AF1087" s="419"/>
      <c r="AG1087" s="419"/>
      <c r="AH1087" s="419"/>
      <c r="AI1087" s="422"/>
      <c r="AJ1087" s="419"/>
      <c r="AK1087" s="422"/>
      <c r="AL1087" s="419"/>
      <c r="AM1087" s="419"/>
      <c r="AN1087" s="419"/>
      <c r="AO1087" s="422"/>
      <c r="AP1087" s="419"/>
      <c r="AQ1087" s="422"/>
      <c r="AR1087" s="419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</row>
    <row r="1088" spans="1:86">
      <c r="A1088" s="520"/>
      <c r="B1088" s="441"/>
      <c r="C1088" s="499"/>
      <c r="D1088" s="502"/>
      <c r="E1088" s="502"/>
      <c r="F1088" s="502"/>
      <c r="G1088" s="502"/>
      <c r="H1088" s="441"/>
      <c r="I1088" s="441"/>
      <c r="J1088" s="441"/>
      <c r="K1088" s="502"/>
      <c r="L1088" s="441"/>
      <c r="M1088" s="502"/>
      <c r="N1088" s="373"/>
      <c r="O1088" s="373"/>
      <c r="P1088" s="373"/>
      <c r="Q1088" s="517"/>
      <c r="R1088" s="373"/>
      <c r="S1088" s="517"/>
      <c r="T1088" s="373"/>
      <c r="U1088" s="373"/>
      <c r="V1088" s="374"/>
      <c r="W1088" s="267">
        <v>0.57999999999999996</v>
      </c>
      <c r="X1088" s="226" t="s">
        <v>5</v>
      </c>
      <c r="Y1088" s="422"/>
      <c r="Z1088" s="419"/>
      <c r="AA1088" s="419"/>
      <c r="AB1088" s="419"/>
      <c r="AC1088" s="422"/>
      <c r="AD1088" s="419"/>
      <c r="AE1088" s="422"/>
      <c r="AF1088" s="419"/>
      <c r="AG1088" s="419"/>
      <c r="AH1088" s="419"/>
      <c r="AI1088" s="422"/>
      <c r="AJ1088" s="419"/>
      <c r="AK1088" s="422"/>
      <c r="AL1088" s="419"/>
      <c r="AM1088" s="419"/>
      <c r="AN1088" s="419"/>
      <c r="AO1088" s="422"/>
      <c r="AP1088" s="419"/>
      <c r="AQ1088" s="422"/>
      <c r="AR1088" s="419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</row>
    <row r="1089" spans="1:86">
      <c r="A1089" s="521"/>
      <c r="B1089" s="442"/>
      <c r="C1089" s="500"/>
      <c r="D1089" s="503"/>
      <c r="E1089" s="503"/>
      <c r="F1089" s="503"/>
      <c r="G1089" s="503"/>
      <c r="H1089" s="442"/>
      <c r="I1089" s="442"/>
      <c r="J1089" s="442"/>
      <c r="K1089" s="503"/>
      <c r="L1089" s="442"/>
      <c r="M1089" s="503"/>
      <c r="N1089" s="374"/>
      <c r="O1089" s="374"/>
      <c r="P1089" s="374"/>
      <c r="Q1089" s="518"/>
      <c r="R1089" s="374"/>
      <c r="S1089" s="518"/>
      <c r="T1089" s="374"/>
      <c r="U1089" s="374"/>
      <c r="V1089" s="233" t="s">
        <v>105</v>
      </c>
      <c r="W1089" s="243">
        <f>W1086</f>
        <v>3596</v>
      </c>
      <c r="X1089" s="112" t="s">
        <v>8</v>
      </c>
      <c r="Y1089" s="423"/>
      <c r="Z1089" s="420"/>
      <c r="AA1089" s="420"/>
      <c r="AB1089" s="420"/>
      <c r="AC1089" s="423"/>
      <c r="AD1089" s="420"/>
      <c r="AE1089" s="423"/>
      <c r="AF1089" s="420"/>
      <c r="AG1089" s="420"/>
      <c r="AH1089" s="420"/>
      <c r="AI1089" s="423"/>
      <c r="AJ1089" s="420"/>
      <c r="AK1089" s="423"/>
      <c r="AL1089" s="420"/>
      <c r="AM1089" s="420"/>
      <c r="AN1089" s="420"/>
      <c r="AO1089" s="423"/>
      <c r="AP1089" s="420"/>
      <c r="AQ1089" s="423"/>
      <c r="AR1089" s="420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</row>
    <row r="1090" spans="1:86">
      <c r="A1090" s="519">
        <v>266</v>
      </c>
      <c r="B1090" s="440">
        <v>352768</v>
      </c>
      <c r="C1090" s="498" t="s">
        <v>2135</v>
      </c>
      <c r="D1090" s="501">
        <v>1.3</v>
      </c>
      <c r="E1090" s="501">
        <v>5280</v>
      </c>
      <c r="F1090" s="501">
        <v>1.3</v>
      </c>
      <c r="G1090" s="501">
        <v>5280</v>
      </c>
      <c r="H1090" s="440"/>
      <c r="I1090" s="440"/>
      <c r="J1090" s="440"/>
      <c r="K1090" s="501"/>
      <c r="L1090" s="440"/>
      <c r="M1090" s="501"/>
      <c r="N1090" s="372"/>
      <c r="O1090" s="372"/>
      <c r="P1090" s="372"/>
      <c r="Q1090" s="516"/>
      <c r="R1090" s="372"/>
      <c r="S1090" s="516"/>
      <c r="T1090" s="372" t="s">
        <v>2136</v>
      </c>
      <c r="U1090" s="372" t="s">
        <v>1762</v>
      </c>
      <c r="V1090" s="372" t="s">
        <v>11</v>
      </c>
      <c r="W1090" s="267">
        <v>0.12</v>
      </c>
      <c r="X1090" s="226" t="s">
        <v>5</v>
      </c>
      <c r="Y1090" s="421">
        <v>1615.3356000000013</v>
      </c>
      <c r="Z1090" s="418"/>
      <c r="AA1090" s="418"/>
      <c r="AB1090" s="418"/>
      <c r="AC1090" s="421"/>
      <c r="AD1090" s="418"/>
      <c r="AE1090" s="421"/>
      <c r="AF1090" s="418"/>
      <c r="AG1090" s="418"/>
      <c r="AH1090" s="418"/>
      <c r="AI1090" s="421"/>
      <c r="AJ1090" s="418"/>
      <c r="AK1090" s="421"/>
      <c r="AL1090" s="418"/>
      <c r="AM1090" s="418"/>
      <c r="AN1090" s="418"/>
      <c r="AO1090" s="421"/>
      <c r="AP1090" s="418"/>
      <c r="AQ1090" s="421"/>
      <c r="AR1090" s="418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</row>
    <row r="1091" spans="1:86">
      <c r="A1091" s="520"/>
      <c r="B1091" s="441"/>
      <c r="C1091" s="499"/>
      <c r="D1091" s="502"/>
      <c r="E1091" s="502"/>
      <c r="F1091" s="502"/>
      <c r="G1091" s="502"/>
      <c r="H1091" s="441"/>
      <c r="I1091" s="441"/>
      <c r="J1091" s="441"/>
      <c r="K1091" s="502"/>
      <c r="L1091" s="441"/>
      <c r="M1091" s="502"/>
      <c r="N1091" s="373"/>
      <c r="O1091" s="373"/>
      <c r="P1091" s="373"/>
      <c r="Q1091" s="517"/>
      <c r="R1091" s="373"/>
      <c r="S1091" s="517"/>
      <c r="T1091" s="373"/>
      <c r="U1091" s="373"/>
      <c r="V1091" s="374"/>
      <c r="W1091" s="243">
        <v>480</v>
      </c>
      <c r="X1091" s="112" t="s">
        <v>8</v>
      </c>
      <c r="Y1091" s="422"/>
      <c r="Z1091" s="419"/>
      <c r="AA1091" s="419"/>
      <c r="AB1091" s="419"/>
      <c r="AC1091" s="422"/>
      <c r="AD1091" s="419"/>
      <c r="AE1091" s="422"/>
      <c r="AF1091" s="419"/>
      <c r="AG1091" s="419"/>
      <c r="AH1091" s="419"/>
      <c r="AI1091" s="422"/>
      <c r="AJ1091" s="419"/>
      <c r="AK1091" s="422"/>
      <c r="AL1091" s="419"/>
      <c r="AM1091" s="419"/>
      <c r="AN1091" s="419"/>
      <c r="AO1091" s="422"/>
      <c r="AP1091" s="419"/>
      <c r="AQ1091" s="422"/>
      <c r="AR1091" s="419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</row>
    <row r="1092" spans="1:86">
      <c r="A1092" s="520"/>
      <c r="B1092" s="441"/>
      <c r="C1092" s="499"/>
      <c r="D1092" s="502"/>
      <c r="E1092" s="502"/>
      <c r="F1092" s="502"/>
      <c r="G1092" s="502"/>
      <c r="H1092" s="441"/>
      <c r="I1092" s="441"/>
      <c r="J1092" s="441"/>
      <c r="K1092" s="502"/>
      <c r="L1092" s="441"/>
      <c r="M1092" s="502"/>
      <c r="N1092" s="373"/>
      <c r="O1092" s="373"/>
      <c r="P1092" s="373"/>
      <c r="Q1092" s="517"/>
      <c r="R1092" s="373"/>
      <c r="S1092" s="517"/>
      <c r="T1092" s="373"/>
      <c r="U1092" s="373"/>
      <c r="V1092" s="372" t="s">
        <v>12</v>
      </c>
      <c r="W1092" s="268">
        <v>29.7</v>
      </c>
      <c r="X1092" s="112" t="s">
        <v>8</v>
      </c>
      <c r="Y1092" s="422"/>
      <c r="Z1092" s="419"/>
      <c r="AA1092" s="419"/>
      <c r="AB1092" s="419"/>
      <c r="AC1092" s="422"/>
      <c r="AD1092" s="419"/>
      <c r="AE1092" s="422"/>
      <c r="AF1092" s="419"/>
      <c r="AG1092" s="419"/>
      <c r="AH1092" s="419"/>
      <c r="AI1092" s="422"/>
      <c r="AJ1092" s="419"/>
      <c r="AK1092" s="422"/>
      <c r="AL1092" s="419"/>
      <c r="AM1092" s="419"/>
      <c r="AN1092" s="419"/>
      <c r="AO1092" s="422"/>
      <c r="AP1092" s="419"/>
      <c r="AQ1092" s="422"/>
      <c r="AR1092" s="419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</row>
    <row r="1093" spans="1:86">
      <c r="A1093" s="520"/>
      <c r="B1093" s="441"/>
      <c r="C1093" s="499"/>
      <c r="D1093" s="502"/>
      <c r="E1093" s="502"/>
      <c r="F1093" s="502"/>
      <c r="G1093" s="502"/>
      <c r="H1093" s="441"/>
      <c r="I1093" s="441"/>
      <c r="J1093" s="441"/>
      <c r="K1093" s="502"/>
      <c r="L1093" s="441"/>
      <c r="M1093" s="502"/>
      <c r="N1093" s="373"/>
      <c r="O1093" s="373"/>
      <c r="P1093" s="373"/>
      <c r="Q1093" s="517"/>
      <c r="R1093" s="373"/>
      <c r="S1093" s="517"/>
      <c r="T1093" s="373"/>
      <c r="U1093" s="373"/>
      <c r="V1093" s="374"/>
      <c r="W1093" s="267">
        <v>0.12</v>
      </c>
      <c r="X1093" s="226" t="s">
        <v>5</v>
      </c>
      <c r="Y1093" s="422"/>
      <c r="Z1093" s="419"/>
      <c r="AA1093" s="419"/>
      <c r="AB1093" s="419"/>
      <c r="AC1093" s="422"/>
      <c r="AD1093" s="419"/>
      <c r="AE1093" s="422"/>
      <c r="AF1093" s="419"/>
      <c r="AG1093" s="419"/>
      <c r="AH1093" s="419"/>
      <c r="AI1093" s="422"/>
      <c r="AJ1093" s="419"/>
      <c r="AK1093" s="422"/>
      <c r="AL1093" s="419"/>
      <c r="AM1093" s="419"/>
      <c r="AN1093" s="419"/>
      <c r="AO1093" s="422"/>
      <c r="AP1093" s="419"/>
      <c r="AQ1093" s="422"/>
      <c r="AR1093" s="419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</row>
    <row r="1094" spans="1:86">
      <c r="A1094" s="521"/>
      <c r="B1094" s="442"/>
      <c r="C1094" s="500"/>
      <c r="D1094" s="503"/>
      <c r="E1094" s="503"/>
      <c r="F1094" s="503"/>
      <c r="G1094" s="503"/>
      <c r="H1094" s="442"/>
      <c r="I1094" s="442"/>
      <c r="J1094" s="442"/>
      <c r="K1094" s="503"/>
      <c r="L1094" s="442"/>
      <c r="M1094" s="503"/>
      <c r="N1094" s="374"/>
      <c r="O1094" s="374"/>
      <c r="P1094" s="374"/>
      <c r="Q1094" s="518"/>
      <c r="R1094" s="374"/>
      <c r="S1094" s="518"/>
      <c r="T1094" s="374"/>
      <c r="U1094" s="374"/>
      <c r="V1094" s="233" t="s">
        <v>105</v>
      </c>
      <c r="W1094" s="243">
        <f>W1091</f>
        <v>480</v>
      </c>
      <c r="X1094" s="112" t="s">
        <v>8</v>
      </c>
      <c r="Y1094" s="423"/>
      <c r="Z1094" s="420"/>
      <c r="AA1094" s="420"/>
      <c r="AB1094" s="420"/>
      <c r="AC1094" s="423"/>
      <c r="AD1094" s="420"/>
      <c r="AE1094" s="423"/>
      <c r="AF1094" s="420"/>
      <c r="AG1094" s="420"/>
      <c r="AH1094" s="420"/>
      <c r="AI1094" s="423"/>
      <c r="AJ1094" s="420"/>
      <c r="AK1094" s="423"/>
      <c r="AL1094" s="420"/>
      <c r="AM1094" s="420"/>
      <c r="AN1094" s="420"/>
      <c r="AO1094" s="423"/>
      <c r="AP1094" s="420"/>
      <c r="AQ1094" s="423"/>
      <c r="AR1094" s="420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</row>
    <row r="1095" spans="1:86">
      <c r="A1095" s="519">
        <v>267</v>
      </c>
      <c r="B1095" s="440" t="s">
        <v>965</v>
      </c>
      <c r="C1095" s="498" t="s">
        <v>2137</v>
      </c>
      <c r="D1095" s="501">
        <v>2.2000000000000002</v>
      </c>
      <c r="E1095" s="501">
        <v>8800</v>
      </c>
      <c r="F1095" s="501">
        <v>2.2000000000000002</v>
      </c>
      <c r="G1095" s="501">
        <v>8800</v>
      </c>
      <c r="H1095" s="440"/>
      <c r="I1095" s="440"/>
      <c r="J1095" s="440"/>
      <c r="K1095" s="501"/>
      <c r="L1095" s="440"/>
      <c r="M1095" s="501"/>
      <c r="N1095" s="372"/>
      <c r="O1095" s="372"/>
      <c r="P1095" s="372"/>
      <c r="Q1095" s="516"/>
      <c r="R1095" s="372"/>
      <c r="S1095" s="516"/>
      <c r="T1095" s="372" t="s">
        <v>2116</v>
      </c>
      <c r="U1095" s="372" t="s">
        <v>1682</v>
      </c>
      <c r="V1095" s="372" t="s">
        <v>11</v>
      </c>
      <c r="W1095" s="267">
        <v>0.4</v>
      </c>
      <c r="X1095" s="226" t="s">
        <v>5</v>
      </c>
      <c r="Y1095" s="421">
        <v>5384.4520000000011</v>
      </c>
      <c r="Z1095" s="418"/>
      <c r="AA1095" s="418"/>
      <c r="AB1095" s="418"/>
      <c r="AC1095" s="421"/>
      <c r="AD1095" s="418"/>
      <c r="AE1095" s="421"/>
      <c r="AF1095" s="418"/>
      <c r="AG1095" s="418"/>
      <c r="AH1095" s="418"/>
      <c r="AI1095" s="421"/>
      <c r="AJ1095" s="418"/>
      <c r="AK1095" s="421"/>
      <c r="AL1095" s="418"/>
      <c r="AM1095" s="418"/>
      <c r="AN1095" s="418"/>
      <c r="AO1095" s="421"/>
      <c r="AP1095" s="418"/>
      <c r="AQ1095" s="421"/>
      <c r="AR1095" s="418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</row>
    <row r="1096" spans="1:86">
      <c r="A1096" s="520"/>
      <c r="B1096" s="441"/>
      <c r="C1096" s="499"/>
      <c r="D1096" s="502"/>
      <c r="E1096" s="502"/>
      <c r="F1096" s="502"/>
      <c r="G1096" s="502"/>
      <c r="H1096" s="441"/>
      <c r="I1096" s="441"/>
      <c r="J1096" s="441"/>
      <c r="K1096" s="502"/>
      <c r="L1096" s="441"/>
      <c r="M1096" s="502"/>
      <c r="N1096" s="373"/>
      <c r="O1096" s="373"/>
      <c r="P1096" s="373"/>
      <c r="Q1096" s="517"/>
      <c r="R1096" s="373"/>
      <c r="S1096" s="517"/>
      <c r="T1096" s="373"/>
      <c r="U1096" s="373"/>
      <c r="V1096" s="374"/>
      <c r="W1096" s="243">
        <v>1600</v>
      </c>
      <c r="X1096" s="112" t="s">
        <v>8</v>
      </c>
      <c r="Y1096" s="422"/>
      <c r="Z1096" s="419"/>
      <c r="AA1096" s="419"/>
      <c r="AB1096" s="419"/>
      <c r="AC1096" s="422"/>
      <c r="AD1096" s="419"/>
      <c r="AE1096" s="422"/>
      <c r="AF1096" s="419"/>
      <c r="AG1096" s="419"/>
      <c r="AH1096" s="419"/>
      <c r="AI1096" s="422"/>
      <c r="AJ1096" s="419"/>
      <c r="AK1096" s="422"/>
      <c r="AL1096" s="419"/>
      <c r="AM1096" s="419"/>
      <c r="AN1096" s="419"/>
      <c r="AO1096" s="422"/>
      <c r="AP1096" s="419"/>
      <c r="AQ1096" s="422"/>
      <c r="AR1096" s="419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</row>
    <row r="1097" spans="1:86">
      <c r="A1097" s="520"/>
      <c r="B1097" s="441"/>
      <c r="C1097" s="499"/>
      <c r="D1097" s="502"/>
      <c r="E1097" s="502"/>
      <c r="F1097" s="502"/>
      <c r="G1097" s="502"/>
      <c r="H1097" s="441"/>
      <c r="I1097" s="441"/>
      <c r="J1097" s="441"/>
      <c r="K1097" s="502"/>
      <c r="L1097" s="441"/>
      <c r="M1097" s="502"/>
      <c r="N1097" s="373"/>
      <c r="O1097" s="373"/>
      <c r="P1097" s="373"/>
      <c r="Q1097" s="517"/>
      <c r="R1097" s="373"/>
      <c r="S1097" s="517"/>
      <c r="T1097" s="373"/>
      <c r="U1097" s="373"/>
      <c r="V1097" s="372" t="s">
        <v>12</v>
      </c>
      <c r="W1097" s="268">
        <v>33.700000000000003</v>
      </c>
      <c r="X1097" s="112" t="s">
        <v>8</v>
      </c>
      <c r="Y1097" s="422"/>
      <c r="Z1097" s="419"/>
      <c r="AA1097" s="419"/>
      <c r="AB1097" s="419"/>
      <c r="AC1097" s="422"/>
      <c r="AD1097" s="419"/>
      <c r="AE1097" s="422"/>
      <c r="AF1097" s="419"/>
      <c r="AG1097" s="419"/>
      <c r="AH1097" s="419"/>
      <c r="AI1097" s="422"/>
      <c r="AJ1097" s="419"/>
      <c r="AK1097" s="422"/>
      <c r="AL1097" s="419"/>
      <c r="AM1097" s="419"/>
      <c r="AN1097" s="419"/>
      <c r="AO1097" s="422"/>
      <c r="AP1097" s="419"/>
      <c r="AQ1097" s="422"/>
      <c r="AR1097" s="419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</row>
    <row r="1098" spans="1:86">
      <c r="A1098" s="520"/>
      <c r="B1098" s="441"/>
      <c r="C1098" s="499"/>
      <c r="D1098" s="502"/>
      <c r="E1098" s="502"/>
      <c r="F1098" s="502"/>
      <c r="G1098" s="502"/>
      <c r="H1098" s="441"/>
      <c r="I1098" s="441"/>
      <c r="J1098" s="441"/>
      <c r="K1098" s="502"/>
      <c r="L1098" s="441"/>
      <c r="M1098" s="502"/>
      <c r="N1098" s="373"/>
      <c r="O1098" s="373"/>
      <c r="P1098" s="373"/>
      <c r="Q1098" s="517"/>
      <c r="R1098" s="373"/>
      <c r="S1098" s="517"/>
      <c r="T1098" s="373"/>
      <c r="U1098" s="373"/>
      <c r="V1098" s="374"/>
      <c r="W1098" s="267">
        <v>0.123</v>
      </c>
      <c r="X1098" s="226" t="s">
        <v>5</v>
      </c>
      <c r="Y1098" s="422"/>
      <c r="Z1098" s="419"/>
      <c r="AA1098" s="419"/>
      <c r="AB1098" s="419"/>
      <c r="AC1098" s="422"/>
      <c r="AD1098" s="419"/>
      <c r="AE1098" s="422"/>
      <c r="AF1098" s="419"/>
      <c r="AG1098" s="419"/>
      <c r="AH1098" s="419"/>
      <c r="AI1098" s="422"/>
      <c r="AJ1098" s="419"/>
      <c r="AK1098" s="422"/>
      <c r="AL1098" s="419"/>
      <c r="AM1098" s="419"/>
      <c r="AN1098" s="419"/>
      <c r="AO1098" s="422"/>
      <c r="AP1098" s="419"/>
      <c r="AQ1098" s="422"/>
      <c r="AR1098" s="419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</row>
    <row r="1099" spans="1:86">
      <c r="A1099" s="521"/>
      <c r="B1099" s="442"/>
      <c r="C1099" s="500"/>
      <c r="D1099" s="503"/>
      <c r="E1099" s="503"/>
      <c r="F1099" s="503"/>
      <c r="G1099" s="503"/>
      <c r="H1099" s="442"/>
      <c r="I1099" s="442"/>
      <c r="J1099" s="442"/>
      <c r="K1099" s="503"/>
      <c r="L1099" s="442"/>
      <c r="M1099" s="503"/>
      <c r="N1099" s="374"/>
      <c r="O1099" s="374"/>
      <c r="P1099" s="374"/>
      <c r="Q1099" s="518"/>
      <c r="R1099" s="374"/>
      <c r="S1099" s="518"/>
      <c r="T1099" s="374"/>
      <c r="U1099" s="374"/>
      <c r="V1099" s="233" t="s">
        <v>105</v>
      </c>
      <c r="W1099" s="243">
        <f>W1096</f>
        <v>1600</v>
      </c>
      <c r="X1099" s="112" t="s">
        <v>8</v>
      </c>
      <c r="Y1099" s="423"/>
      <c r="Z1099" s="420"/>
      <c r="AA1099" s="420"/>
      <c r="AB1099" s="420"/>
      <c r="AC1099" s="423"/>
      <c r="AD1099" s="420"/>
      <c r="AE1099" s="423"/>
      <c r="AF1099" s="420"/>
      <c r="AG1099" s="420"/>
      <c r="AH1099" s="420"/>
      <c r="AI1099" s="423"/>
      <c r="AJ1099" s="420"/>
      <c r="AK1099" s="423"/>
      <c r="AL1099" s="420"/>
      <c r="AM1099" s="420"/>
      <c r="AN1099" s="420"/>
      <c r="AO1099" s="423"/>
      <c r="AP1099" s="420"/>
      <c r="AQ1099" s="423"/>
      <c r="AR1099" s="420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</row>
    <row r="1100" spans="1:86">
      <c r="A1100" s="703">
        <v>268</v>
      </c>
      <c r="B1100" s="915" t="s">
        <v>967</v>
      </c>
      <c r="C1100" s="914" t="s">
        <v>2138</v>
      </c>
      <c r="D1100" s="411">
        <v>0.4</v>
      </c>
      <c r="E1100" s="411">
        <v>1440</v>
      </c>
      <c r="F1100" s="411">
        <v>0.4</v>
      </c>
      <c r="G1100" s="411">
        <v>1440</v>
      </c>
      <c r="H1100" s="915"/>
      <c r="I1100" s="915"/>
      <c r="J1100" s="915"/>
      <c r="K1100" s="411"/>
      <c r="L1100" s="915"/>
      <c r="M1100" s="411"/>
      <c r="N1100" s="713"/>
      <c r="O1100" s="713"/>
      <c r="P1100" s="713"/>
      <c r="Q1100" s="448"/>
      <c r="R1100" s="713"/>
      <c r="S1100" s="448"/>
      <c r="T1100" s="713" t="s">
        <v>2136</v>
      </c>
      <c r="U1100" s="713" t="s">
        <v>2139</v>
      </c>
      <c r="V1100" s="372" t="s">
        <v>11</v>
      </c>
      <c r="W1100" s="243">
        <v>0.16</v>
      </c>
      <c r="X1100" s="112" t="s">
        <v>5</v>
      </c>
      <c r="Y1100" s="421">
        <v>2153.7807999999995</v>
      </c>
      <c r="Z1100" s="418"/>
      <c r="AA1100" s="418"/>
      <c r="AB1100" s="418"/>
      <c r="AC1100" s="421"/>
      <c r="AD1100" s="418"/>
      <c r="AE1100" s="421"/>
      <c r="AF1100" s="418"/>
      <c r="AG1100" s="418"/>
      <c r="AH1100" s="418"/>
      <c r="AI1100" s="421"/>
      <c r="AJ1100" s="418"/>
      <c r="AK1100" s="421"/>
      <c r="AL1100" s="418"/>
      <c r="AM1100" s="418"/>
      <c r="AN1100" s="418"/>
      <c r="AO1100" s="421"/>
      <c r="AP1100" s="418"/>
      <c r="AQ1100" s="421"/>
      <c r="AR1100" s="418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</row>
    <row r="1101" spans="1:86">
      <c r="A1101" s="704"/>
      <c r="B1101" s="917"/>
      <c r="C1101" s="916"/>
      <c r="D1101" s="412"/>
      <c r="E1101" s="412"/>
      <c r="F1101" s="412"/>
      <c r="G1101" s="412"/>
      <c r="H1101" s="917"/>
      <c r="I1101" s="917"/>
      <c r="J1101" s="917"/>
      <c r="K1101" s="412"/>
      <c r="L1101" s="917"/>
      <c r="M1101" s="412"/>
      <c r="N1101" s="714"/>
      <c r="O1101" s="714"/>
      <c r="P1101" s="714"/>
      <c r="Q1101" s="483"/>
      <c r="R1101" s="714"/>
      <c r="S1101" s="483"/>
      <c r="T1101" s="714"/>
      <c r="U1101" s="714"/>
      <c r="V1101" s="374"/>
      <c r="W1101" s="243">
        <v>640</v>
      </c>
      <c r="X1101" s="112" t="s">
        <v>8</v>
      </c>
      <c r="Y1101" s="422"/>
      <c r="Z1101" s="419"/>
      <c r="AA1101" s="419"/>
      <c r="AB1101" s="419"/>
      <c r="AC1101" s="422"/>
      <c r="AD1101" s="419"/>
      <c r="AE1101" s="422"/>
      <c r="AF1101" s="419"/>
      <c r="AG1101" s="419"/>
      <c r="AH1101" s="419"/>
      <c r="AI1101" s="422"/>
      <c r="AJ1101" s="419"/>
      <c r="AK1101" s="422"/>
      <c r="AL1101" s="419"/>
      <c r="AM1101" s="419"/>
      <c r="AN1101" s="419"/>
      <c r="AO1101" s="422"/>
      <c r="AP1101" s="419"/>
      <c r="AQ1101" s="422"/>
      <c r="AR1101" s="419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</row>
    <row r="1102" spans="1:86">
      <c r="A1102" s="705"/>
      <c r="B1102" s="919"/>
      <c r="C1102" s="918"/>
      <c r="D1102" s="515"/>
      <c r="E1102" s="515"/>
      <c r="F1102" s="515"/>
      <c r="G1102" s="515"/>
      <c r="H1102" s="919"/>
      <c r="I1102" s="919"/>
      <c r="J1102" s="919"/>
      <c r="K1102" s="515"/>
      <c r="L1102" s="919"/>
      <c r="M1102" s="515"/>
      <c r="N1102" s="715"/>
      <c r="O1102" s="715"/>
      <c r="P1102" s="715"/>
      <c r="Q1102" s="449"/>
      <c r="R1102" s="715"/>
      <c r="S1102" s="449"/>
      <c r="T1102" s="715"/>
      <c r="U1102" s="715"/>
      <c r="V1102" s="233" t="s">
        <v>105</v>
      </c>
      <c r="W1102" s="243">
        <f>W1099</f>
        <v>1600</v>
      </c>
      <c r="X1102" s="112" t="s">
        <v>8</v>
      </c>
      <c r="Y1102" s="423"/>
      <c r="Z1102" s="420"/>
      <c r="AA1102" s="420"/>
      <c r="AB1102" s="420"/>
      <c r="AC1102" s="423"/>
      <c r="AD1102" s="420"/>
      <c r="AE1102" s="423"/>
      <c r="AF1102" s="420"/>
      <c r="AG1102" s="420"/>
      <c r="AH1102" s="420"/>
      <c r="AI1102" s="423"/>
      <c r="AJ1102" s="420"/>
      <c r="AK1102" s="423"/>
      <c r="AL1102" s="420"/>
      <c r="AM1102" s="420"/>
      <c r="AN1102" s="420"/>
      <c r="AO1102" s="423"/>
      <c r="AP1102" s="420"/>
      <c r="AQ1102" s="423"/>
      <c r="AR1102" s="420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</row>
    <row r="1103" spans="1:86">
      <c r="A1103" s="703">
        <v>269</v>
      </c>
      <c r="B1103" s="915" t="s">
        <v>969</v>
      </c>
      <c r="C1103" s="914" t="s">
        <v>2140</v>
      </c>
      <c r="D1103" s="411">
        <v>0.2</v>
      </c>
      <c r="E1103" s="411">
        <v>704</v>
      </c>
      <c r="F1103" s="411">
        <v>0.2</v>
      </c>
      <c r="G1103" s="411">
        <v>704</v>
      </c>
      <c r="H1103" s="915"/>
      <c r="I1103" s="915"/>
      <c r="J1103" s="915"/>
      <c r="K1103" s="411"/>
      <c r="L1103" s="915"/>
      <c r="M1103" s="411"/>
      <c r="N1103" s="713"/>
      <c r="O1103" s="713"/>
      <c r="P1103" s="713"/>
      <c r="Q1103" s="448"/>
      <c r="R1103" s="713"/>
      <c r="S1103" s="448"/>
      <c r="T1103" s="713" t="s">
        <v>2141</v>
      </c>
      <c r="U1103" s="713" t="s">
        <v>1714</v>
      </c>
      <c r="V1103" s="372" t="s">
        <v>11</v>
      </c>
      <c r="W1103" s="243">
        <v>0.11</v>
      </c>
      <c r="X1103" s="112" t="s">
        <v>5</v>
      </c>
      <c r="Y1103" s="421">
        <v>1480.7242999999999</v>
      </c>
      <c r="Z1103" s="418"/>
      <c r="AA1103" s="418"/>
      <c r="AB1103" s="418"/>
      <c r="AC1103" s="421"/>
      <c r="AD1103" s="418"/>
      <c r="AE1103" s="421"/>
      <c r="AF1103" s="418"/>
      <c r="AG1103" s="418"/>
      <c r="AH1103" s="418"/>
      <c r="AI1103" s="421"/>
      <c r="AJ1103" s="418"/>
      <c r="AK1103" s="421"/>
      <c r="AL1103" s="418"/>
      <c r="AM1103" s="418"/>
      <c r="AN1103" s="418"/>
      <c r="AO1103" s="421"/>
      <c r="AP1103" s="418"/>
      <c r="AQ1103" s="421"/>
      <c r="AR1103" s="418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</row>
    <row r="1104" spans="1:86">
      <c r="A1104" s="704"/>
      <c r="B1104" s="917"/>
      <c r="C1104" s="916"/>
      <c r="D1104" s="412"/>
      <c r="E1104" s="412"/>
      <c r="F1104" s="412"/>
      <c r="G1104" s="412"/>
      <c r="H1104" s="917"/>
      <c r="I1104" s="917"/>
      <c r="J1104" s="917"/>
      <c r="K1104" s="412"/>
      <c r="L1104" s="917"/>
      <c r="M1104" s="412"/>
      <c r="N1104" s="714"/>
      <c r="O1104" s="714"/>
      <c r="P1104" s="714"/>
      <c r="Q1104" s="483"/>
      <c r="R1104" s="714"/>
      <c r="S1104" s="483"/>
      <c r="T1104" s="714"/>
      <c r="U1104" s="714"/>
      <c r="V1104" s="374"/>
      <c r="W1104" s="243">
        <v>440</v>
      </c>
      <c r="X1104" s="112" t="s">
        <v>8</v>
      </c>
      <c r="Y1104" s="422"/>
      <c r="Z1104" s="419"/>
      <c r="AA1104" s="419"/>
      <c r="AB1104" s="419"/>
      <c r="AC1104" s="422"/>
      <c r="AD1104" s="419"/>
      <c r="AE1104" s="422"/>
      <c r="AF1104" s="419"/>
      <c r="AG1104" s="419"/>
      <c r="AH1104" s="419"/>
      <c r="AI1104" s="422"/>
      <c r="AJ1104" s="419"/>
      <c r="AK1104" s="422"/>
      <c r="AL1104" s="419"/>
      <c r="AM1104" s="419"/>
      <c r="AN1104" s="419"/>
      <c r="AO1104" s="422"/>
      <c r="AP1104" s="419"/>
      <c r="AQ1104" s="422"/>
      <c r="AR1104" s="419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</row>
    <row r="1105" spans="1:86">
      <c r="A1105" s="705"/>
      <c r="B1105" s="919"/>
      <c r="C1105" s="918"/>
      <c r="D1105" s="515"/>
      <c r="E1105" s="515"/>
      <c r="F1105" s="515"/>
      <c r="G1105" s="515"/>
      <c r="H1105" s="919"/>
      <c r="I1105" s="919"/>
      <c r="J1105" s="919"/>
      <c r="K1105" s="515"/>
      <c r="L1105" s="919"/>
      <c r="M1105" s="515"/>
      <c r="N1105" s="715"/>
      <c r="O1105" s="715"/>
      <c r="P1105" s="715"/>
      <c r="Q1105" s="449"/>
      <c r="R1105" s="715"/>
      <c r="S1105" s="449"/>
      <c r="T1105" s="715"/>
      <c r="U1105" s="715"/>
      <c r="V1105" s="233" t="s">
        <v>105</v>
      </c>
      <c r="W1105" s="243">
        <f>W1102</f>
        <v>1600</v>
      </c>
      <c r="X1105" s="112" t="s">
        <v>8</v>
      </c>
      <c r="Y1105" s="423"/>
      <c r="Z1105" s="420"/>
      <c r="AA1105" s="420"/>
      <c r="AB1105" s="420"/>
      <c r="AC1105" s="423"/>
      <c r="AD1105" s="420"/>
      <c r="AE1105" s="423"/>
      <c r="AF1105" s="420"/>
      <c r="AG1105" s="420"/>
      <c r="AH1105" s="420"/>
      <c r="AI1105" s="423"/>
      <c r="AJ1105" s="420"/>
      <c r="AK1105" s="423"/>
      <c r="AL1105" s="420"/>
      <c r="AM1105" s="420"/>
      <c r="AN1105" s="420"/>
      <c r="AO1105" s="423"/>
      <c r="AP1105" s="420"/>
      <c r="AQ1105" s="423"/>
      <c r="AR1105" s="420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</row>
    <row r="1106" spans="1:86">
      <c r="A1106" s="703">
        <v>270</v>
      </c>
      <c r="B1106" s="915" t="s">
        <v>971</v>
      </c>
      <c r="C1106" s="914" t="s">
        <v>2142</v>
      </c>
      <c r="D1106" s="411">
        <v>0.5</v>
      </c>
      <c r="E1106" s="411">
        <v>2160</v>
      </c>
      <c r="F1106" s="411">
        <v>0.5</v>
      </c>
      <c r="G1106" s="411">
        <v>2160</v>
      </c>
      <c r="H1106" s="915"/>
      <c r="I1106" s="915"/>
      <c r="J1106" s="915"/>
      <c r="K1106" s="411"/>
      <c r="L1106" s="915"/>
      <c r="M1106" s="411"/>
      <c r="N1106" s="713"/>
      <c r="O1106" s="713"/>
      <c r="P1106" s="713"/>
      <c r="Q1106" s="448"/>
      <c r="R1106" s="713"/>
      <c r="S1106" s="448"/>
      <c r="T1106" s="713" t="s">
        <v>2143</v>
      </c>
      <c r="U1106" s="713" t="s">
        <v>2062</v>
      </c>
      <c r="V1106" s="372" t="s">
        <v>11</v>
      </c>
      <c r="W1106" s="243">
        <v>0.44</v>
      </c>
      <c r="X1106" s="112" t="s">
        <v>5</v>
      </c>
      <c r="Y1106" s="421">
        <v>5922.8972000000003</v>
      </c>
      <c r="Z1106" s="418"/>
      <c r="AA1106" s="418"/>
      <c r="AB1106" s="418"/>
      <c r="AC1106" s="421"/>
      <c r="AD1106" s="418"/>
      <c r="AE1106" s="421"/>
      <c r="AF1106" s="418"/>
      <c r="AG1106" s="418"/>
      <c r="AH1106" s="418"/>
      <c r="AI1106" s="421"/>
      <c r="AJ1106" s="418"/>
      <c r="AK1106" s="421"/>
      <c r="AL1106" s="418"/>
      <c r="AM1106" s="418"/>
      <c r="AN1106" s="418"/>
      <c r="AO1106" s="421"/>
      <c r="AP1106" s="418"/>
      <c r="AQ1106" s="421"/>
      <c r="AR1106" s="418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</row>
    <row r="1107" spans="1:86">
      <c r="A1107" s="704"/>
      <c r="B1107" s="917"/>
      <c r="C1107" s="916"/>
      <c r="D1107" s="412"/>
      <c r="E1107" s="412"/>
      <c r="F1107" s="412"/>
      <c r="G1107" s="412"/>
      <c r="H1107" s="917"/>
      <c r="I1107" s="917"/>
      <c r="J1107" s="917"/>
      <c r="K1107" s="412"/>
      <c r="L1107" s="917"/>
      <c r="M1107" s="412"/>
      <c r="N1107" s="714"/>
      <c r="O1107" s="714"/>
      <c r="P1107" s="714"/>
      <c r="Q1107" s="483"/>
      <c r="R1107" s="714"/>
      <c r="S1107" s="483"/>
      <c r="T1107" s="714"/>
      <c r="U1107" s="714"/>
      <c r="V1107" s="374"/>
      <c r="W1107" s="243">
        <v>1760</v>
      </c>
      <c r="X1107" s="112" t="s">
        <v>8</v>
      </c>
      <c r="Y1107" s="422"/>
      <c r="Z1107" s="419"/>
      <c r="AA1107" s="419"/>
      <c r="AB1107" s="419"/>
      <c r="AC1107" s="422"/>
      <c r="AD1107" s="419"/>
      <c r="AE1107" s="422"/>
      <c r="AF1107" s="419"/>
      <c r="AG1107" s="419"/>
      <c r="AH1107" s="419"/>
      <c r="AI1107" s="422"/>
      <c r="AJ1107" s="419"/>
      <c r="AK1107" s="422"/>
      <c r="AL1107" s="419"/>
      <c r="AM1107" s="419"/>
      <c r="AN1107" s="419"/>
      <c r="AO1107" s="422"/>
      <c r="AP1107" s="419"/>
      <c r="AQ1107" s="422"/>
      <c r="AR1107" s="419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</row>
    <row r="1108" spans="1:86">
      <c r="A1108" s="705"/>
      <c r="B1108" s="919"/>
      <c r="C1108" s="918"/>
      <c r="D1108" s="515"/>
      <c r="E1108" s="515"/>
      <c r="F1108" s="515"/>
      <c r="G1108" s="515"/>
      <c r="H1108" s="919"/>
      <c r="I1108" s="919"/>
      <c r="J1108" s="919"/>
      <c r="K1108" s="515"/>
      <c r="L1108" s="919"/>
      <c r="M1108" s="515"/>
      <c r="N1108" s="715"/>
      <c r="O1108" s="715"/>
      <c r="P1108" s="715"/>
      <c r="Q1108" s="449"/>
      <c r="R1108" s="715"/>
      <c r="S1108" s="449"/>
      <c r="T1108" s="715"/>
      <c r="U1108" s="715"/>
      <c r="V1108" s="233" t="s">
        <v>105</v>
      </c>
      <c r="W1108" s="243">
        <f>W1105</f>
        <v>1600</v>
      </c>
      <c r="X1108" s="112" t="s">
        <v>8</v>
      </c>
      <c r="Y1108" s="423"/>
      <c r="Z1108" s="420"/>
      <c r="AA1108" s="420"/>
      <c r="AB1108" s="420"/>
      <c r="AC1108" s="423"/>
      <c r="AD1108" s="420"/>
      <c r="AE1108" s="423"/>
      <c r="AF1108" s="420"/>
      <c r="AG1108" s="420"/>
      <c r="AH1108" s="420"/>
      <c r="AI1108" s="423"/>
      <c r="AJ1108" s="420"/>
      <c r="AK1108" s="423"/>
      <c r="AL1108" s="420"/>
      <c r="AM1108" s="420"/>
      <c r="AN1108" s="420"/>
      <c r="AO1108" s="423"/>
      <c r="AP1108" s="420"/>
      <c r="AQ1108" s="423"/>
      <c r="AR1108" s="420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</row>
    <row r="1109" spans="1:86">
      <c r="A1109" s="703">
        <v>271</v>
      </c>
      <c r="B1109" s="915" t="s">
        <v>973</v>
      </c>
      <c r="C1109" s="914" t="s">
        <v>2144</v>
      </c>
      <c r="D1109" s="411">
        <v>0.7</v>
      </c>
      <c r="E1109" s="411">
        <v>2880</v>
      </c>
      <c r="F1109" s="411">
        <v>0.7</v>
      </c>
      <c r="G1109" s="411">
        <v>2880</v>
      </c>
      <c r="H1109" s="915"/>
      <c r="I1109" s="915"/>
      <c r="J1109" s="915"/>
      <c r="K1109" s="411"/>
      <c r="L1109" s="915"/>
      <c r="M1109" s="411"/>
      <c r="N1109" s="713"/>
      <c r="O1109" s="713"/>
      <c r="P1109" s="713"/>
      <c r="Q1109" s="448"/>
      <c r="R1109" s="713"/>
      <c r="S1109" s="448"/>
      <c r="T1109" s="713" t="s">
        <v>2145</v>
      </c>
      <c r="U1109" s="713" t="s">
        <v>1739</v>
      </c>
      <c r="V1109" s="372" t="s">
        <v>11</v>
      </c>
      <c r="W1109" s="243">
        <v>0.42</v>
      </c>
      <c r="X1109" s="112" t="s">
        <v>5</v>
      </c>
      <c r="Y1109" s="421">
        <v>5653.6745999999994</v>
      </c>
      <c r="Z1109" s="418"/>
      <c r="AA1109" s="418"/>
      <c r="AB1109" s="418"/>
      <c r="AC1109" s="421"/>
      <c r="AD1109" s="418"/>
      <c r="AE1109" s="421"/>
      <c r="AF1109" s="418"/>
      <c r="AG1109" s="418"/>
      <c r="AH1109" s="418"/>
      <c r="AI1109" s="421"/>
      <c r="AJ1109" s="418"/>
      <c r="AK1109" s="421"/>
      <c r="AL1109" s="418"/>
      <c r="AM1109" s="418"/>
      <c r="AN1109" s="418"/>
      <c r="AO1109" s="421"/>
      <c r="AP1109" s="418"/>
      <c r="AQ1109" s="421"/>
      <c r="AR1109" s="418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</row>
    <row r="1110" spans="1:86">
      <c r="A1110" s="704"/>
      <c r="B1110" s="917"/>
      <c r="C1110" s="916"/>
      <c r="D1110" s="412"/>
      <c r="E1110" s="412"/>
      <c r="F1110" s="412"/>
      <c r="G1110" s="412"/>
      <c r="H1110" s="917"/>
      <c r="I1110" s="917"/>
      <c r="J1110" s="917"/>
      <c r="K1110" s="412"/>
      <c r="L1110" s="917"/>
      <c r="M1110" s="412"/>
      <c r="N1110" s="714"/>
      <c r="O1110" s="714"/>
      <c r="P1110" s="714"/>
      <c r="Q1110" s="483"/>
      <c r="R1110" s="714"/>
      <c r="S1110" s="483"/>
      <c r="T1110" s="714"/>
      <c r="U1110" s="714"/>
      <c r="V1110" s="374"/>
      <c r="W1110" s="243">
        <v>1680</v>
      </c>
      <c r="X1110" s="112" t="s">
        <v>8</v>
      </c>
      <c r="Y1110" s="422"/>
      <c r="Z1110" s="419"/>
      <c r="AA1110" s="419"/>
      <c r="AB1110" s="419"/>
      <c r="AC1110" s="422"/>
      <c r="AD1110" s="419"/>
      <c r="AE1110" s="422"/>
      <c r="AF1110" s="419"/>
      <c r="AG1110" s="419"/>
      <c r="AH1110" s="419"/>
      <c r="AI1110" s="422"/>
      <c r="AJ1110" s="419"/>
      <c r="AK1110" s="422"/>
      <c r="AL1110" s="419"/>
      <c r="AM1110" s="419"/>
      <c r="AN1110" s="419"/>
      <c r="AO1110" s="422"/>
      <c r="AP1110" s="419"/>
      <c r="AQ1110" s="422"/>
      <c r="AR1110" s="419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</row>
    <row r="1111" spans="1:86">
      <c r="A1111" s="705"/>
      <c r="B1111" s="919"/>
      <c r="C1111" s="918"/>
      <c r="D1111" s="515"/>
      <c r="E1111" s="515"/>
      <c r="F1111" s="515"/>
      <c r="G1111" s="515"/>
      <c r="H1111" s="919"/>
      <c r="I1111" s="919"/>
      <c r="J1111" s="919"/>
      <c r="K1111" s="515"/>
      <c r="L1111" s="919"/>
      <c r="M1111" s="515"/>
      <c r="N1111" s="715"/>
      <c r="O1111" s="715"/>
      <c r="P1111" s="715"/>
      <c r="Q1111" s="449"/>
      <c r="R1111" s="715"/>
      <c r="S1111" s="449"/>
      <c r="T1111" s="715"/>
      <c r="U1111" s="715"/>
      <c r="V1111" s="233" t="s">
        <v>105</v>
      </c>
      <c r="W1111" s="243">
        <f>W1108</f>
        <v>1600</v>
      </c>
      <c r="X1111" s="112" t="s">
        <v>8</v>
      </c>
      <c r="Y1111" s="423"/>
      <c r="Z1111" s="420"/>
      <c r="AA1111" s="420"/>
      <c r="AB1111" s="420"/>
      <c r="AC1111" s="423"/>
      <c r="AD1111" s="420"/>
      <c r="AE1111" s="423"/>
      <c r="AF1111" s="420"/>
      <c r="AG1111" s="420"/>
      <c r="AH1111" s="420"/>
      <c r="AI1111" s="423"/>
      <c r="AJ1111" s="420"/>
      <c r="AK1111" s="423"/>
      <c r="AL1111" s="420"/>
      <c r="AM1111" s="420"/>
      <c r="AN1111" s="420"/>
      <c r="AO1111" s="423"/>
      <c r="AP1111" s="420"/>
      <c r="AQ1111" s="423"/>
      <c r="AR1111" s="420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</row>
    <row r="1112" spans="1:86">
      <c r="A1112" s="519">
        <v>272</v>
      </c>
      <c r="B1112" s="440" t="s">
        <v>975</v>
      </c>
      <c r="C1112" s="498" t="s">
        <v>2146</v>
      </c>
      <c r="D1112" s="501">
        <v>0.2</v>
      </c>
      <c r="E1112" s="501">
        <v>1220</v>
      </c>
      <c r="F1112" s="501">
        <v>0.2</v>
      </c>
      <c r="G1112" s="501">
        <v>1220</v>
      </c>
      <c r="H1112" s="440"/>
      <c r="I1112" s="440"/>
      <c r="J1112" s="440"/>
      <c r="K1112" s="501"/>
      <c r="L1112" s="440"/>
      <c r="M1112" s="501"/>
      <c r="N1112" s="372"/>
      <c r="O1112" s="372"/>
      <c r="P1112" s="372"/>
      <c r="Q1112" s="516"/>
      <c r="R1112" s="372"/>
      <c r="S1112" s="516"/>
      <c r="T1112" s="372" t="s">
        <v>2116</v>
      </c>
      <c r="U1112" s="372" t="s">
        <v>1942</v>
      </c>
      <c r="V1112" s="372" t="s">
        <v>11</v>
      </c>
      <c r="W1112" s="267">
        <v>0.08</v>
      </c>
      <c r="X1112" s="226" t="s">
        <v>5</v>
      </c>
      <c r="Y1112" s="421">
        <v>1076.8904000000002</v>
      </c>
      <c r="Z1112" s="418"/>
      <c r="AA1112" s="418"/>
      <c r="AB1112" s="418"/>
      <c r="AC1112" s="421"/>
      <c r="AD1112" s="418"/>
      <c r="AE1112" s="421"/>
      <c r="AF1112" s="418"/>
      <c r="AG1112" s="418"/>
      <c r="AH1112" s="418"/>
      <c r="AI1112" s="421"/>
      <c r="AJ1112" s="418"/>
      <c r="AK1112" s="421"/>
      <c r="AL1112" s="418"/>
      <c r="AM1112" s="418"/>
      <c r="AN1112" s="418"/>
      <c r="AO1112" s="421"/>
      <c r="AP1112" s="418"/>
      <c r="AQ1112" s="421"/>
      <c r="AR1112" s="418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</row>
    <row r="1113" spans="1:86">
      <c r="A1113" s="520"/>
      <c r="B1113" s="441"/>
      <c r="C1113" s="499"/>
      <c r="D1113" s="502"/>
      <c r="E1113" s="502"/>
      <c r="F1113" s="502"/>
      <c r="G1113" s="502"/>
      <c r="H1113" s="441"/>
      <c r="I1113" s="441"/>
      <c r="J1113" s="441"/>
      <c r="K1113" s="502"/>
      <c r="L1113" s="441"/>
      <c r="M1113" s="502"/>
      <c r="N1113" s="373"/>
      <c r="O1113" s="373"/>
      <c r="P1113" s="373"/>
      <c r="Q1113" s="517"/>
      <c r="R1113" s="373"/>
      <c r="S1113" s="517"/>
      <c r="T1113" s="373"/>
      <c r="U1113" s="373"/>
      <c r="V1113" s="374"/>
      <c r="W1113" s="243">
        <v>488</v>
      </c>
      <c r="X1113" s="112" t="s">
        <v>8</v>
      </c>
      <c r="Y1113" s="422"/>
      <c r="Z1113" s="419"/>
      <c r="AA1113" s="419"/>
      <c r="AB1113" s="419"/>
      <c r="AC1113" s="422"/>
      <c r="AD1113" s="419"/>
      <c r="AE1113" s="422"/>
      <c r="AF1113" s="419"/>
      <c r="AG1113" s="419"/>
      <c r="AH1113" s="419"/>
      <c r="AI1113" s="422"/>
      <c r="AJ1113" s="419"/>
      <c r="AK1113" s="422"/>
      <c r="AL1113" s="419"/>
      <c r="AM1113" s="419"/>
      <c r="AN1113" s="419"/>
      <c r="AO1113" s="422"/>
      <c r="AP1113" s="419"/>
      <c r="AQ1113" s="422"/>
      <c r="AR1113" s="419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</row>
    <row r="1114" spans="1:86">
      <c r="A1114" s="520"/>
      <c r="B1114" s="441"/>
      <c r="C1114" s="499"/>
      <c r="D1114" s="502"/>
      <c r="E1114" s="502"/>
      <c r="F1114" s="502"/>
      <c r="G1114" s="502"/>
      <c r="H1114" s="441"/>
      <c r="I1114" s="441"/>
      <c r="J1114" s="441"/>
      <c r="K1114" s="502"/>
      <c r="L1114" s="441"/>
      <c r="M1114" s="502"/>
      <c r="N1114" s="373"/>
      <c r="O1114" s="373"/>
      <c r="P1114" s="373"/>
      <c r="Q1114" s="517"/>
      <c r="R1114" s="373"/>
      <c r="S1114" s="517"/>
      <c r="T1114" s="373"/>
      <c r="U1114" s="373"/>
      <c r="V1114" s="372" t="s">
        <v>12</v>
      </c>
      <c r="W1114" s="268">
        <v>26.5</v>
      </c>
      <c r="X1114" s="112" t="s">
        <v>8</v>
      </c>
      <c r="Y1114" s="422"/>
      <c r="Z1114" s="419"/>
      <c r="AA1114" s="419"/>
      <c r="AB1114" s="419"/>
      <c r="AC1114" s="422"/>
      <c r="AD1114" s="419"/>
      <c r="AE1114" s="422"/>
      <c r="AF1114" s="419"/>
      <c r="AG1114" s="419"/>
      <c r="AH1114" s="419"/>
      <c r="AI1114" s="422"/>
      <c r="AJ1114" s="419"/>
      <c r="AK1114" s="422"/>
      <c r="AL1114" s="419"/>
      <c r="AM1114" s="419"/>
      <c r="AN1114" s="419"/>
      <c r="AO1114" s="422"/>
      <c r="AP1114" s="419"/>
      <c r="AQ1114" s="422"/>
      <c r="AR1114" s="419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</row>
    <row r="1115" spans="1:86">
      <c r="A1115" s="520"/>
      <c r="B1115" s="441"/>
      <c r="C1115" s="499"/>
      <c r="D1115" s="502"/>
      <c r="E1115" s="502"/>
      <c r="F1115" s="502"/>
      <c r="G1115" s="502"/>
      <c r="H1115" s="441"/>
      <c r="I1115" s="441"/>
      <c r="J1115" s="441"/>
      <c r="K1115" s="502"/>
      <c r="L1115" s="441"/>
      <c r="M1115" s="502"/>
      <c r="N1115" s="373"/>
      <c r="O1115" s="373"/>
      <c r="P1115" s="373"/>
      <c r="Q1115" s="517"/>
      <c r="R1115" s="373"/>
      <c r="S1115" s="517"/>
      <c r="T1115" s="373"/>
      <c r="U1115" s="373"/>
      <c r="V1115" s="374"/>
      <c r="W1115" s="267">
        <v>0.08</v>
      </c>
      <c r="X1115" s="226" t="s">
        <v>5</v>
      </c>
      <c r="Y1115" s="422"/>
      <c r="Z1115" s="419"/>
      <c r="AA1115" s="419"/>
      <c r="AB1115" s="419"/>
      <c r="AC1115" s="422"/>
      <c r="AD1115" s="419"/>
      <c r="AE1115" s="422"/>
      <c r="AF1115" s="419"/>
      <c r="AG1115" s="419"/>
      <c r="AH1115" s="419"/>
      <c r="AI1115" s="422"/>
      <c r="AJ1115" s="419"/>
      <c r="AK1115" s="422"/>
      <c r="AL1115" s="419"/>
      <c r="AM1115" s="419"/>
      <c r="AN1115" s="419"/>
      <c r="AO1115" s="422"/>
      <c r="AP1115" s="419"/>
      <c r="AQ1115" s="422"/>
      <c r="AR1115" s="419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</row>
    <row r="1116" spans="1:86">
      <c r="A1116" s="521"/>
      <c r="B1116" s="442"/>
      <c r="C1116" s="500"/>
      <c r="D1116" s="503"/>
      <c r="E1116" s="503"/>
      <c r="F1116" s="503"/>
      <c r="G1116" s="503"/>
      <c r="H1116" s="442"/>
      <c r="I1116" s="442"/>
      <c r="J1116" s="442"/>
      <c r="K1116" s="503"/>
      <c r="L1116" s="442"/>
      <c r="M1116" s="503"/>
      <c r="N1116" s="374"/>
      <c r="O1116" s="374"/>
      <c r="P1116" s="374"/>
      <c r="Q1116" s="518"/>
      <c r="R1116" s="374"/>
      <c r="S1116" s="518"/>
      <c r="T1116" s="374"/>
      <c r="U1116" s="374"/>
      <c r="V1116" s="233" t="s">
        <v>105</v>
      </c>
      <c r="W1116" s="243">
        <f>W1113</f>
        <v>488</v>
      </c>
      <c r="X1116" s="112" t="s">
        <v>8</v>
      </c>
      <c r="Y1116" s="423"/>
      <c r="Z1116" s="420"/>
      <c r="AA1116" s="420"/>
      <c r="AB1116" s="420"/>
      <c r="AC1116" s="423"/>
      <c r="AD1116" s="420"/>
      <c r="AE1116" s="423"/>
      <c r="AF1116" s="420"/>
      <c r="AG1116" s="420"/>
      <c r="AH1116" s="420"/>
      <c r="AI1116" s="423"/>
      <c r="AJ1116" s="420"/>
      <c r="AK1116" s="423"/>
      <c r="AL1116" s="420"/>
      <c r="AM1116" s="420"/>
      <c r="AN1116" s="420"/>
      <c r="AO1116" s="423"/>
      <c r="AP1116" s="420"/>
      <c r="AQ1116" s="423"/>
      <c r="AR1116" s="420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</row>
    <row r="1117" spans="1:86">
      <c r="A1117" s="519">
        <v>273</v>
      </c>
      <c r="B1117" s="440" t="s">
        <v>977</v>
      </c>
      <c r="C1117" s="498" t="s">
        <v>2147</v>
      </c>
      <c r="D1117" s="501">
        <v>0.4</v>
      </c>
      <c r="E1117" s="501">
        <v>2800</v>
      </c>
      <c r="F1117" s="501">
        <v>0.4</v>
      </c>
      <c r="G1117" s="501">
        <v>2800</v>
      </c>
      <c r="H1117" s="440"/>
      <c r="I1117" s="440"/>
      <c r="J1117" s="440"/>
      <c r="K1117" s="501"/>
      <c r="L1117" s="440"/>
      <c r="M1117" s="501"/>
      <c r="N1117" s="372"/>
      <c r="O1117" s="372"/>
      <c r="P1117" s="372"/>
      <c r="Q1117" s="516"/>
      <c r="R1117" s="372"/>
      <c r="S1117" s="516"/>
      <c r="T1117" s="372" t="s">
        <v>2116</v>
      </c>
      <c r="U1117" s="372" t="s">
        <v>1951</v>
      </c>
      <c r="V1117" s="372" t="s">
        <v>11</v>
      </c>
      <c r="W1117" s="267">
        <v>0.13</v>
      </c>
      <c r="X1117" s="226" t="s">
        <v>5</v>
      </c>
      <c r="Y1117" s="421">
        <v>1749.9468999999999</v>
      </c>
      <c r="Z1117" s="418"/>
      <c r="AA1117" s="418"/>
      <c r="AB1117" s="418"/>
      <c r="AC1117" s="421"/>
      <c r="AD1117" s="418"/>
      <c r="AE1117" s="421"/>
      <c r="AF1117" s="418"/>
      <c r="AG1117" s="418"/>
      <c r="AH1117" s="418"/>
      <c r="AI1117" s="421"/>
      <c r="AJ1117" s="418"/>
      <c r="AK1117" s="421"/>
      <c r="AL1117" s="418"/>
      <c r="AM1117" s="418"/>
      <c r="AN1117" s="418"/>
      <c r="AO1117" s="421"/>
      <c r="AP1117" s="418"/>
      <c r="AQ1117" s="421"/>
      <c r="AR1117" s="418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</row>
    <row r="1118" spans="1:86">
      <c r="A1118" s="520"/>
      <c r="B1118" s="441"/>
      <c r="C1118" s="499"/>
      <c r="D1118" s="502"/>
      <c r="E1118" s="502"/>
      <c r="F1118" s="502"/>
      <c r="G1118" s="502"/>
      <c r="H1118" s="441"/>
      <c r="I1118" s="441"/>
      <c r="J1118" s="441"/>
      <c r="K1118" s="502"/>
      <c r="L1118" s="441"/>
      <c r="M1118" s="502"/>
      <c r="N1118" s="373"/>
      <c r="O1118" s="373"/>
      <c r="P1118" s="373"/>
      <c r="Q1118" s="517"/>
      <c r="R1118" s="373"/>
      <c r="S1118" s="517"/>
      <c r="T1118" s="373"/>
      <c r="U1118" s="373"/>
      <c r="V1118" s="374"/>
      <c r="W1118" s="243">
        <v>910</v>
      </c>
      <c r="X1118" s="112" t="s">
        <v>8</v>
      </c>
      <c r="Y1118" s="422"/>
      <c r="Z1118" s="419"/>
      <c r="AA1118" s="419"/>
      <c r="AB1118" s="419"/>
      <c r="AC1118" s="422"/>
      <c r="AD1118" s="419"/>
      <c r="AE1118" s="422"/>
      <c r="AF1118" s="419"/>
      <c r="AG1118" s="419"/>
      <c r="AH1118" s="419"/>
      <c r="AI1118" s="422"/>
      <c r="AJ1118" s="419"/>
      <c r="AK1118" s="422"/>
      <c r="AL1118" s="419"/>
      <c r="AM1118" s="419"/>
      <c r="AN1118" s="419"/>
      <c r="AO1118" s="422"/>
      <c r="AP1118" s="419"/>
      <c r="AQ1118" s="422"/>
      <c r="AR1118" s="419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</row>
    <row r="1119" spans="1:86">
      <c r="A1119" s="520"/>
      <c r="B1119" s="441"/>
      <c r="C1119" s="499"/>
      <c r="D1119" s="502"/>
      <c r="E1119" s="502"/>
      <c r="F1119" s="502"/>
      <c r="G1119" s="502"/>
      <c r="H1119" s="441"/>
      <c r="I1119" s="441"/>
      <c r="J1119" s="441"/>
      <c r="K1119" s="502"/>
      <c r="L1119" s="441"/>
      <c r="M1119" s="502"/>
      <c r="N1119" s="373"/>
      <c r="O1119" s="373"/>
      <c r="P1119" s="373"/>
      <c r="Q1119" s="517"/>
      <c r="R1119" s="373"/>
      <c r="S1119" s="517"/>
      <c r="T1119" s="373"/>
      <c r="U1119" s="373"/>
      <c r="V1119" s="372" t="s">
        <v>12</v>
      </c>
      <c r="W1119" s="268">
        <v>34.5</v>
      </c>
      <c r="X1119" s="112" t="s">
        <v>8</v>
      </c>
      <c r="Y1119" s="422"/>
      <c r="Z1119" s="419"/>
      <c r="AA1119" s="419"/>
      <c r="AB1119" s="419"/>
      <c r="AC1119" s="422"/>
      <c r="AD1119" s="419"/>
      <c r="AE1119" s="422"/>
      <c r="AF1119" s="419"/>
      <c r="AG1119" s="419"/>
      <c r="AH1119" s="419"/>
      <c r="AI1119" s="422"/>
      <c r="AJ1119" s="419"/>
      <c r="AK1119" s="422"/>
      <c r="AL1119" s="419"/>
      <c r="AM1119" s="419"/>
      <c r="AN1119" s="419"/>
      <c r="AO1119" s="422"/>
      <c r="AP1119" s="419"/>
      <c r="AQ1119" s="422"/>
      <c r="AR1119" s="419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</row>
    <row r="1120" spans="1:86">
      <c r="A1120" s="520"/>
      <c r="B1120" s="441"/>
      <c r="C1120" s="499"/>
      <c r="D1120" s="502"/>
      <c r="E1120" s="502"/>
      <c r="F1120" s="502"/>
      <c r="G1120" s="502"/>
      <c r="H1120" s="441"/>
      <c r="I1120" s="441"/>
      <c r="J1120" s="441"/>
      <c r="K1120" s="502"/>
      <c r="L1120" s="441"/>
      <c r="M1120" s="502"/>
      <c r="N1120" s="373"/>
      <c r="O1120" s="373"/>
      <c r="P1120" s="373"/>
      <c r="Q1120" s="517"/>
      <c r="R1120" s="373"/>
      <c r="S1120" s="517"/>
      <c r="T1120" s="373"/>
      <c r="U1120" s="373"/>
      <c r="V1120" s="374"/>
      <c r="W1120" s="267">
        <v>0.13</v>
      </c>
      <c r="X1120" s="226" t="s">
        <v>5</v>
      </c>
      <c r="Y1120" s="422"/>
      <c r="Z1120" s="419"/>
      <c r="AA1120" s="419"/>
      <c r="AB1120" s="419"/>
      <c r="AC1120" s="422"/>
      <c r="AD1120" s="419"/>
      <c r="AE1120" s="422"/>
      <c r="AF1120" s="419"/>
      <c r="AG1120" s="419"/>
      <c r="AH1120" s="419"/>
      <c r="AI1120" s="422"/>
      <c r="AJ1120" s="419"/>
      <c r="AK1120" s="422"/>
      <c r="AL1120" s="419"/>
      <c r="AM1120" s="419"/>
      <c r="AN1120" s="419"/>
      <c r="AO1120" s="422"/>
      <c r="AP1120" s="419"/>
      <c r="AQ1120" s="422"/>
      <c r="AR1120" s="419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</row>
    <row r="1121" spans="1:86">
      <c r="A1121" s="521"/>
      <c r="B1121" s="442"/>
      <c r="C1121" s="500"/>
      <c r="D1121" s="503"/>
      <c r="E1121" s="503"/>
      <c r="F1121" s="503"/>
      <c r="G1121" s="503"/>
      <c r="H1121" s="442"/>
      <c r="I1121" s="442"/>
      <c r="J1121" s="442"/>
      <c r="K1121" s="503"/>
      <c r="L1121" s="442"/>
      <c r="M1121" s="503"/>
      <c r="N1121" s="374"/>
      <c r="O1121" s="374"/>
      <c r="P1121" s="374"/>
      <c r="Q1121" s="518"/>
      <c r="R1121" s="374"/>
      <c r="S1121" s="518"/>
      <c r="T1121" s="374"/>
      <c r="U1121" s="374"/>
      <c r="V1121" s="233" t="s">
        <v>105</v>
      </c>
      <c r="W1121" s="243">
        <f>W1118</f>
        <v>910</v>
      </c>
      <c r="X1121" s="112" t="s">
        <v>8</v>
      </c>
      <c r="Y1121" s="423"/>
      <c r="Z1121" s="420"/>
      <c r="AA1121" s="420"/>
      <c r="AB1121" s="420"/>
      <c r="AC1121" s="423"/>
      <c r="AD1121" s="420"/>
      <c r="AE1121" s="423"/>
      <c r="AF1121" s="420"/>
      <c r="AG1121" s="420"/>
      <c r="AH1121" s="420"/>
      <c r="AI1121" s="423"/>
      <c r="AJ1121" s="420"/>
      <c r="AK1121" s="423"/>
      <c r="AL1121" s="420"/>
      <c r="AM1121" s="420"/>
      <c r="AN1121" s="420"/>
      <c r="AO1121" s="423"/>
      <c r="AP1121" s="420"/>
      <c r="AQ1121" s="423"/>
      <c r="AR1121" s="420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</row>
    <row r="1122" spans="1:86">
      <c r="A1122" s="519">
        <v>274</v>
      </c>
      <c r="B1122" s="440" t="s">
        <v>979</v>
      </c>
      <c r="C1122" s="498" t="s">
        <v>2148</v>
      </c>
      <c r="D1122" s="501">
        <v>2</v>
      </c>
      <c r="E1122" s="501">
        <v>14200</v>
      </c>
      <c r="F1122" s="501">
        <v>2</v>
      </c>
      <c r="G1122" s="501">
        <v>14200</v>
      </c>
      <c r="H1122" s="440"/>
      <c r="I1122" s="440"/>
      <c r="J1122" s="440"/>
      <c r="K1122" s="501"/>
      <c r="L1122" s="440"/>
      <c r="M1122" s="501"/>
      <c r="N1122" s="372"/>
      <c r="O1122" s="372"/>
      <c r="P1122" s="372"/>
      <c r="Q1122" s="516"/>
      <c r="R1122" s="372"/>
      <c r="S1122" s="516"/>
      <c r="T1122" s="372" t="s">
        <v>2149</v>
      </c>
      <c r="U1122" s="372" t="s">
        <v>1698</v>
      </c>
      <c r="V1122" s="372" t="s">
        <v>11</v>
      </c>
      <c r="W1122" s="267">
        <v>0.3</v>
      </c>
      <c r="X1122" s="226" t="s">
        <v>5</v>
      </c>
      <c r="Y1122" s="421">
        <v>4038.3390000000004</v>
      </c>
      <c r="Z1122" s="418"/>
      <c r="AA1122" s="418"/>
      <c r="AB1122" s="418"/>
      <c r="AC1122" s="421"/>
      <c r="AD1122" s="418"/>
      <c r="AE1122" s="421"/>
      <c r="AF1122" s="418"/>
      <c r="AG1122" s="418"/>
      <c r="AH1122" s="418"/>
      <c r="AI1122" s="421"/>
      <c r="AJ1122" s="418"/>
      <c r="AK1122" s="421"/>
      <c r="AL1122" s="418"/>
      <c r="AM1122" s="418"/>
      <c r="AN1122" s="418"/>
      <c r="AO1122" s="421"/>
      <c r="AP1122" s="418"/>
      <c r="AQ1122" s="421"/>
      <c r="AR1122" s="418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</row>
    <row r="1123" spans="1:86">
      <c r="A1123" s="520"/>
      <c r="B1123" s="441"/>
      <c r="C1123" s="499"/>
      <c r="D1123" s="502"/>
      <c r="E1123" s="502"/>
      <c r="F1123" s="502"/>
      <c r="G1123" s="502"/>
      <c r="H1123" s="441"/>
      <c r="I1123" s="441"/>
      <c r="J1123" s="441"/>
      <c r="K1123" s="502"/>
      <c r="L1123" s="441"/>
      <c r="M1123" s="502"/>
      <c r="N1123" s="373"/>
      <c r="O1123" s="373"/>
      <c r="P1123" s="373"/>
      <c r="Q1123" s="517"/>
      <c r="R1123" s="373"/>
      <c r="S1123" s="517"/>
      <c r="T1123" s="373"/>
      <c r="U1123" s="373"/>
      <c r="V1123" s="374"/>
      <c r="W1123" s="243">
        <v>2130</v>
      </c>
      <c r="X1123" s="112" t="s">
        <v>8</v>
      </c>
      <c r="Y1123" s="422"/>
      <c r="Z1123" s="419"/>
      <c r="AA1123" s="419"/>
      <c r="AB1123" s="419"/>
      <c r="AC1123" s="422"/>
      <c r="AD1123" s="419"/>
      <c r="AE1123" s="422"/>
      <c r="AF1123" s="419"/>
      <c r="AG1123" s="419"/>
      <c r="AH1123" s="419"/>
      <c r="AI1123" s="422"/>
      <c r="AJ1123" s="419"/>
      <c r="AK1123" s="422"/>
      <c r="AL1123" s="419"/>
      <c r="AM1123" s="419"/>
      <c r="AN1123" s="419"/>
      <c r="AO1123" s="422"/>
      <c r="AP1123" s="419"/>
      <c r="AQ1123" s="422"/>
      <c r="AR1123" s="419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</row>
    <row r="1124" spans="1:86">
      <c r="A1124" s="520"/>
      <c r="B1124" s="441"/>
      <c r="C1124" s="499"/>
      <c r="D1124" s="502"/>
      <c r="E1124" s="502"/>
      <c r="F1124" s="502"/>
      <c r="G1124" s="502"/>
      <c r="H1124" s="441"/>
      <c r="I1124" s="441"/>
      <c r="J1124" s="441"/>
      <c r="K1124" s="502"/>
      <c r="L1124" s="441"/>
      <c r="M1124" s="502"/>
      <c r="N1124" s="373"/>
      <c r="O1124" s="373"/>
      <c r="P1124" s="373"/>
      <c r="Q1124" s="517"/>
      <c r="R1124" s="373"/>
      <c r="S1124" s="517"/>
      <c r="T1124" s="373"/>
      <c r="U1124" s="373"/>
      <c r="V1124" s="372" t="s">
        <v>12</v>
      </c>
      <c r="W1124" s="268">
        <v>49.6</v>
      </c>
      <c r="X1124" s="112" t="s">
        <v>8</v>
      </c>
      <c r="Y1124" s="422"/>
      <c r="Z1124" s="419"/>
      <c r="AA1124" s="419"/>
      <c r="AB1124" s="419"/>
      <c r="AC1124" s="422"/>
      <c r="AD1124" s="419"/>
      <c r="AE1124" s="422"/>
      <c r="AF1124" s="419"/>
      <c r="AG1124" s="419"/>
      <c r="AH1124" s="419"/>
      <c r="AI1124" s="422"/>
      <c r="AJ1124" s="419"/>
      <c r="AK1124" s="422"/>
      <c r="AL1124" s="419"/>
      <c r="AM1124" s="419"/>
      <c r="AN1124" s="419"/>
      <c r="AO1124" s="422"/>
      <c r="AP1124" s="419"/>
      <c r="AQ1124" s="422"/>
      <c r="AR1124" s="419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</row>
    <row r="1125" spans="1:86">
      <c r="A1125" s="520"/>
      <c r="B1125" s="441"/>
      <c r="C1125" s="499"/>
      <c r="D1125" s="502"/>
      <c r="E1125" s="502"/>
      <c r="F1125" s="502"/>
      <c r="G1125" s="502"/>
      <c r="H1125" s="441"/>
      <c r="I1125" s="441"/>
      <c r="J1125" s="441"/>
      <c r="K1125" s="502"/>
      <c r="L1125" s="441"/>
      <c r="M1125" s="502"/>
      <c r="N1125" s="373"/>
      <c r="O1125" s="373"/>
      <c r="P1125" s="373"/>
      <c r="Q1125" s="517"/>
      <c r="R1125" s="373"/>
      <c r="S1125" s="517"/>
      <c r="T1125" s="373"/>
      <c r="U1125" s="373"/>
      <c r="V1125" s="374"/>
      <c r="W1125" s="267">
        <v>0.3</v>
      </c>
      <c r="X1125" s="226" t="s">
        <v>5</v>
      </c>
      <c r="Y1125" s="422"/>
      <c r="Z1125" s="419"/>
      <c r="AA1125" s="419"/>
      <c r="AB1125" s="419"/>
      <c r="AC1125" s="422"/>
      <c r="AD1125" s="419"/>
      <c r="AE1125" s="422"/>
      <c r="AF1125" s="419"/>
      <c r="AG1125" s="419"/>
      <c r="AH1125" s="419"/>
      <c r="AI1125" s="422"/>
      <c r="AJ1125" s="419"/>
      <c r="AK1125" s="422"/>
      <c r="AL1125" s="419"/>
      <c r="AM1125" s="419"/>
      <c r="AN1125" s="419"/>
      <c r="AO1125" s="422"/>
      <c r="AP1125" s="419"/>
      <c r="AQ1125" s="422"/>
      <c r="AR1125" s="419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</row>
    <row r="1126" spans="1:86">
      <c r="A1126" s="521"/>
      <c r="B1126" s="442"/>
      <c r="C1126" s="500"/>
      <c r="D1126" s="503"/>
      <c r="E1126" s="503"/>
      <c r="F1126" s="503"/>
      <c r="G1126" s="503"/>
      <c r="H1126" s="442"/>
      <c r="I1126" s="442"/>
      <c r="J1126" s="442"/>
      <c r="K1126" s="503"/>
      <c r="L1126" s="442"/>
      <c r="M1126" s="503"/>
      <c r="N1126" s="374"/>
      <c r="O1126" s="374"/>
      <c r="P1126" s="374"/>
      <c r="Q1126" s="518"/>
      <c r="R1126" s="374"/>
      <c r="S1126" s="518"/>
      <c r="T1126" s="374"/>
      <c r="U1126" s="374"/>
      <c r="V1126" s="233" t="s">
        <v>105</v>
      </c>
      <c r="W1126" s="243">
        <f>W1123</f>
        <v>2130</v>
      </c>
      <c r="X1126" s="112" t="s">
        <v>8</v>
      </c>
      <c r="Y1126" s="423"/>
      <c r="Z1126" s="420"/>
      <c r="AA1126" s="420"/>
      <c r="AB1126" s="420"/>
      <c r="AC1126" s="423"/>
      <c r="AD1126" s="420"/>
      <c r="AE1126" s="423"/>
      <c r="AF1126" s="420"/>
      <c r="AG1126" s="420"/>
      <c r="AH1126" s="420"/>
      <c r="AI1126" s="423"/>
      <c r="AJ1126" s="420"/>
      <c r="AK1126" s="423"/>
      <c r="AL1126" s="420"/>
      <c r="AM1126" s="420"/>
      <c r="AN1126" s="420"/>
      <c r="AO1126" s="423"/>
      <c r="AP1126" s="420"/>
      <c r="AQ1126" s="423"/>
      <c r="AR1126" s="420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</row>
    <row r="1127" spans="1:86">
      <c r="A1127" s="703">
        <v>275</v>
      </c>
      <c r="B1127" s="915" t="s">
        <v>985</v>
      </c>
      <c r="C1127" s="914" t="s">
        <v>2150</v>
      </c>
      <c r="D1127" s="411">
        <v>1.2</v>
      </c>
      <c r="E1127" s="411">
        <v>4800</v>
      </c>
      <c r="F1127" s="411">
        <v>1.2</v>
      </c>
      <c r="G1127" s="411">
        <v>4800</v>
      </c>
      <c r="H1127" s="915"/>
      <c r="I1127" s="915"/>
      <c r="J1127" s="915"/>
      <c r="K1127" s="411"/>
      <c r="L1127" s="915"/>
      <c r="M1127" s="411"/>
      <c r="N1127" s="713"/>
      <c r="O1127" s="713"/>
      <c r="P1127" s="713"/>
      <c r="Q1127" s="448"/>
      <c r="R1127" s="713"/>
      <c r="S1127" s="448"/>
      <c r="T1127" s="713" t="s">
        <v>2151</v>
      </c>
      <c r="U1127" s="713" t="s">
        <v>1733</v>
      </c>
      <c r="V1127" s="372" t="s">
        <v>11</v>
      </c>
      <c r="W1127" s="243">
        <v>0.1</v>
      </c>
      <c r="X1127" s="112" t="s">
        <v>5</v>
      </c>
      <c r="Y1127" s="421">
        <v>1346.1129999999982</v>
      </c>
      <c r="Z1127" s="418"/>
      <c r="AA1127" s="418"/>
      <c r="AB1127" s="418"/>
      <c r="AC1127" s="421"/>
      <c r="AD1127" s="418"/>
      <c r="AE1127" s="421"/>
      <c r="AF1127" s="418"/>
      <c r="AG1127" s="418"/>
      <c r="AH1127" s="418"/>
      <c r="AI1127" s="421"/>
      <c r="AJ1127" s="418"/>
      <c r="AK1127" s="421"/>
      <c r="AL1127" s="418"/>
      <c r="AM1127" s="418"/>
      <c r="AN1127" s="418"/>
      <c r="AO1127" s="421"/>
      <c r="AP1127" s="418"/>
      <c r="AQ1127" s="421"/>
      <c r="AR1127" s="418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</row>
    <row r="1128" spans="1:86">
      <c r="A1128" s="704"/>
      <c r="B1128" s="917"/>
      <c r="C1128" s="916"/>
      <c r="D1128" s="412"/>
      <c r="E1128" s="412"/>
      <c r="F1128" s="412"/>
      <c r="G1128" s="412"/>
      <c r="H1128" s="917"/>
      <c r="I1128" s="917"/>
      <c r="J1128" s="917"/>
      <c r="K1128" s="412"/>
      <c r="L1128" s="917"/>
      <c r="M1128" s="412"/>
      <c r="N1128" s="714"/>
      <c r="O1128" s="714"/>
      <c r="P1128" s="714"/>
      <c r="Q1128" s="483"/>
      <c r="R1128" s="714"/>
      <c r="S1128" s="483"/>
      <c r="T1128" s="714"/>
      <c r="U1128" s="714"/>
      <c r="V1128" s="374"/>
      <c r="W1128" s="243">
        <v>400</v>
      </c>
      <c r="X1128" s="112" t="s">
        <v>8</v>
      </c>
      <c r="Y1128" s="422"/>
      <c r="Z1128" s="419"/>
      <c r="AA1128" s="419"/>
      <c r="AB1128" s="419"/>
      <c r="AC1128" s="422"/>
      <c r="AD1128" s="419"/>
      <c r="AE1128" s="422"/>
      <c r="AF1128" s="419"/>
      <c r="AG1128" s="419"/>
      <c r="AH1128" s="419"/>
      <c r="AI1128" s="422"/>
      <c r="AJ1128" s="419"/>
      <c r="AK1128" s="422"/>
      <c r="AL1128" s="419"/>
      <c r="AM1128" s="419"/>
      <c r="AN1128" s="419"/>
      <c r="AO1128" s="422"/>
      <c r="AP1128" s="419"/>
      <c r="AQ1128" s="422"/>
      <c r="AR1128" s="419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</row>
    <row r="1129" spans="1:86">
      <c r="A1129" s="705"/>
      <c r="B1129" s="919"/>
      <c r="C1129" s="918"/>
      <c r="D1129" s="515"/>
      <c r="E1129" s="515"/>
      <c r="F1129" s="515"/>
      <c r="G1129" s="515"/>
      <c r="H1129" s="919"/>
      <c r="I1129" s="919"/>
      <c r="J1129" s="919"/>
      <c r="K1129" s="515"/>
      <c r="L1129" s="919"/>
      <c r="M1129" s="515"/>
      <c r="N1129" s="715"/>
      <c r="O1129" s="715"/>
      <c r="P1129" s="715"/>
      <c r="Q1129" s="449"/>
      <c r="R1129" s="715"/>
      <c r="S1129" s="449"/>
      <c r="T1129" s="715"/>
      <c r="U1129" s="715"/>
      <c r="V1129" s="233" t="s">
        <v>105</v>
      </c>
      <c r="W1129" s="243">
        <f>W1128</f>
        <v>400</v>
      </c>
      <c r="X1129" s="112" t="s">
        <v>8</v>
      </c>
      <c r="Y1129" s="423"/>
      <c r="Z1129" s="420"/>
      <c r="AA1129" s="420"/>
      <c r="AB1129" s="420"/>
      <c r="AC1129" s="423"/>
      <c r="AD1129" s="420"/>
      <c r="AE1129" s="423"/>
      <c r="AF1129" s="420"/>
      <c r="AG1129" s="420"/>
      <c r="AH1129" s="420"/>
      <c r="AI1129" s="423"/>
      <c r="AJ1129" s="420"/>
      <c r="AK1129" s="423"/>
      <c r="AL1129" s="420"/>
      <c r="AM1129" s="420"/>
      <c r="AN1129" s="420"/>
      <c r="AO1129" s="423"/>
      <c r="AP1129" s="420"/>
      <c r="AQ1129" s="423"/>
      <c r="AR1129" s="420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</row>
    <row r="1130" spans="1:86">
      <c r="A1130" s="703">
        <v>276</v>
      </c>
      <c r="B1130" s="915" t="s">
        <v>987</v>
      </c>
      <c r="C1130" s="914" t="s">
        <v>2152</v>
      </c>
      <c r="D1130" s="411">
        <v>6.6</v>
      </c>
      <c r="E1130" s="411">
        <v>36747</v>
      </c>
      <c r="F1130" s="411">
        <v>6.6</v>
      </c>
      <c r="G1130" s="411">
        <v>36747</v>
      </c>
      <c r="H1130" s="915" t="s">
        <v>2141</v>
      </c>
      <c r="I1130" s="915" t="s">
        <v>2314</v>
      </c>
      <c r="J1130" s="622" t="s">
        <v>11</v>
      </c>
      <c r="K1130" s="202">
        <v>2.04</v>
      </c>
      <c r="L1130" s="192" t="s">
        <v>5</v>
      </c>
      <c r="M1130" s="887">
        <v>18811.907999999999</v>
      </c>
      <c r="N1130" s="418"/>
      <c r="O1130" s="418"/>
      <c r="P1130" s="418"/>
      <c r="Q1130" s="421"/>
      <c r="R1130" s="418"/>
      <c r="S1130" s="421"/>
      <c r="T1130" s="418"/>
      <c r="U1130" s="418"/>
      <c r="V1130" s="418"/>
      <c r="W1130" s="421"/>
      <c r="X1130" s="418"/>
      <c r="Y1130" s="421"/>
      <c r="Z1130" s="418"/>
      <c r="AA1130" s="418"/>
      <c r="AB1130" s="418"/>
      <c r="AC1130" s="421"/>
      <c r="AD1130" s="418"/>
      <c r="AE1130" s="421"/>
      <c r="AF1130" s="418"/>
      <c r="AG1130" s="418"/>
      <c r="AH1130" s="418"/>
      <c r="AI1130" s="421"/>
      <c r="AJ1130" s="418"/>
      <c r="AK1130" s="421"/>
      <c r="AL1130" s="418"/>
      <c r="AM1130" s="418"/>
      <c r="AN1130" s="418"/>
      <c r="AO1130" s="421"/>
      <c r="AP1130" s="418"/>
      <c r="AQ1130" s="421"/>
      <c r="AR1130" s="418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</row>
    <row r="1131" spans="1:86">
      <c r="A1131" s="704"/>
      <c r="B1131" s="917"/>
      <c r="C1131" s="916"/>
      <c r="D1131" s="412"/>
      <c r="E1131" s="412"/>
      <c r="F1131" s="412"/>
      <c r="G1131" s="412"/>
      <c r="H1131" s="917"/>
      <c r="I1131" s="917"/>
      <c r="J1131" s="623"/>
      <c r="K1131" s="202">
        <v>12800</v>
      </c>
      <c r="L1131" s="192" t="s">
        <v>8</v>
      </c>
      <c r="M1131" s="889"/>
      <c r="N1131" s="419"/>
      <c r="O1131" s="419"/>
      <c r="P1131" s="419"/>
      <c r="Q1131" s="422"/>
      <c r="R1131" s="419"/>
      <c r="S1131" s="422"/>
      <c r="T1131" s="419"/>
      <c r="U1131" s="419"/>
      <c r="V1131" s="419"/>
      <c r="W1131" s="422"/>
      <c r="X1131" s="419"/>
      <c r="Y1131" s="422"/>
      <c r="Z1131" s="419"/>
      <c r="AA1131" s="419"/>
      <c r="AB1131" s="419"/>
      <c r="AC1131" s="422"/>
      <c r="AD1131" s="419"/>
      <c r="AE1131" s="422"/>
      <c r="AF1131" s="419"/>
      <c r="AG1131" s="419"/>
      <c r="AH1131" s="419"/>
      <c r="AI1131" s="422"/>
      <c r="AJ1131" s="419"/>
      <c r="AK1131" s="422"/>
      <c r="AL1131" s="419"/>
      <c r="AM1131" s="419"/>
      <c r="AN1131" s="419"/>
      <c r="AO1131" s="422"/>
      <c r="AP1131" s="419"/>
      <c r="AQ1131" s="422"/>
      <c r="AR1131" s="419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</row>
    <row r="1132" spans="1:86">
      <c r="A1132" s="704"/>
      <c r="B1132" s="917"/>
      <c r="C1132" s="916"/>
      <c r="D1132" s="412"/>
      <c r="E1132" s="412"/>
      <c r="F1132" s="412"/>
      <c r="G1132" s="412"/>
      <c r="H1132" s="917"/>
      <c r="I1132" s="917"/>
      <c r="J1132" s="405" t="s">
        <v>12</v>
      </c>
      <c r="K1132" s="326">
        <v>115.81</v>
      </c>
      <c r="L1132" s="316" t="s">
        <v>8</v>
      </c>
      <c r="M1132" s="889"/>
      <c r="N1132" s="419"/>
      <c r="O1132" s="419"/>
      <c r="P1132" s="419"/>
      <c r="Q1132" s="422"/>
      <c r="R1132" s="419"/>
      <c r="S1132" s="422"/>
      <c r="T1132" s="419"/>
      <c r="U1132" s="419"/>
      <c r="V1132" s="419"/>
      <c r="W1132" s="422"/>
      <c r="X1132" s="419"/>
      <c r="Y1132" s="422"/>
      <c r="Z1132" s="419"/>
      <c r="AA1132" s="419"/>
      <c r="AB1132" s="419"/>
      <c r="AC1132" s="422"/>
      <c r="AD1132" s="419"/>
      <c r="AE1132" s="422"/>
      <c r="AF1132" s="419"/>
      <c r="AG1132" s="419"/>
      <c r="AH1132" s="419"/>
      <c r="AI1132" s="422"/>
      <c r="AJ1132" s="419"/>
      <c r="AK1132" s="422"/>
      <c r="AL1132" s="419"/>
      <c r="AM1132" s="419"/>
      <c r="AN1132" s="419"/>
      <c r="AO1132" s="422"/>
      <c r="AP1132" s="419"/>
      <c r="AQ1132" s="422"/>
      <c r="AR1132" s="419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</row>
    <row r="1133" spans="1:86">
      <c r="A1133" s="704"/>
      <c r="B1133" s="917"/>
      <c r="C1133" s="916"/>
      <c r="D1133" s="412"/>
      <c r="E1133" s="412"/>
      <c r="F1133" s="412"/>
      <c r="G1133" s="412"/>
      <c r="H1133" s="917"/>
      <c r="I1133" s="917"/>
      <c r="J1133" s="407"/>
      <c r="K1133" s="266">
        <v>1.4059999999999999</v>
      </c>
      <c r="L1133" s="316" t="s">
        <v>5</v>
      </c>
      <c r="M1133" s="889"/>
      <c r="N1133" s="419"/>
      <c r="O1133" s="419"/>
      <c r="P1133" s="419"/>
      <c r="Q1133" s="422"/>
      <c r="R1133" s="419"/>
      <c r="S1133" s="422"/>
      <c r="T1133" s="419"/>
      <c r="U1133" s="419"/>
      <c r="V1133" s="419"/>
      <c r="W1133" s="422"/>
      <c r="X1133" s="419"/>
      <c r="Y1133" s="422"/>
      <c r="Z1133" s="419"/>
      <c r="AA1133" s="419"/>
      <c r="AB1133" s="419"/>
      <c r="AC1133" s="422"/>
      <c r="AD1133" s="419"/>
      <c r="AE1133" s="422"/>
      <c r="AF1133" s="419"/>
      <c r="AG1133" s="419"/>
      <c r="AH1133" s="419"/>
      <c r="AI1133" s="422"/>
      <c r="AJ1133" s="419"/>
      <c r="AK1133" s="422"/>
      <c r="AL1133" s="419"/>
      <c r="AM1133" s="419"/>
      <c r="AN1133" s="419"/>
      <c r="AO1133" s="422"/>
      <c r="AP1133" s="419"/>
      <c r="AQ1133" s="422"/>
      <c r="AR1133" s="419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</row>
    <row r="1134" spans="1:86" ht="30">
      <c r="A1134" s="704"/>
      <c r="B1134" s="917"/>
      <c r="C1134" s="916"/>
      <c r="D1134" s="412"/>
      <c r="E1134" s="412"/>
      <c r="F1134" s="412"/>
      <c r="G1134" s="412"/>
      <c r="H1134" s="917"/>
      <c r="I1134" s="917"/>
      <c r="J1134" s="304" t="s">
        <v>44</v>
      </c>
      <c r="K1134" s="920">
        <v>24</v>
      </c>
      <c r="L1134" s="304" t="s">
        <v>14</v>
      </c>
      <c r="M1134" s="889"/>
      <c r="N1134" s="419"/>
      <c r="O1134" s="419"/>
      <c r="P1134" s="419"/>
      <c r="Q1134" s="422"/>
      <c r="R1134" s="419"/>
      <c r="S1134" s="422"/>
      <c r="T1134" s="419"/>
      <c r="U1134" s="419"/>
      <c r="V1134" s="419"/>
      <c r="W1134" s="422"/>
      <c r="X1134" s="419"/>
      <c r="Y1134" s="422"/>
      <c r="Z1134" s="419"/>
      <c r="AA1134" s="419"/>
      <c r="AB1134" s="419"/>
      <c r="AC1134" s="422"/>
      <c r="AD1134" s="419"/>
      <c r="AE1134" s="422"/>
      <c r="AF1134" s="419"/>
      <c r="AG1134" s="419"/>
      <c r="AH1134" s="419"/>
      <c r="AI1134" s="422"/>
      <c r="AJ1134" s="419"/>
      <c r="AK1134" s="422"/>
      <c r="AL1134" s="419"/>
      <c r="AM1134" s="419"/>
      <c r="AN1134" s="419"/>
      <c r="AO1134" s="422"/>
      <c r="AP1134" s="419"/>
      <c r="AQ1134" s="422"/>
      <c r="AR1134" s="419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</row>
    <row r="1135" spans="1:86">
      <c r="A1135" s="704"/>
      <c r="B1135" s="917"/>
      <c r="C1135" s="916"/>
      <c r="D1135" s="412"/>
      <c r="E1135" s="412"/>
      <c r="F1135" s="412"/>
      <c r="G1135" s="412"/>
      <c r="H1135" s="917"/>
      <c r="I1135" s="917"/>
      <c r="J1135" s="304" t="s">
        <v>17</v>
      </c>
      <c r="K1135" s="920">
        <v>600</v>
      </c>
      <c r="L1135" s="316" t="s">
        <v>8</v>
      </c>
      <c r="M1135" s="889"/>
      <c r="N1135" s="419"/>
      <c r="O1135" s="419"/>
      <c r="P1135" s="419"/>
      <c r="Q1135" s="422"/>
      <c r="R1135" s="419"/>
      <c r="S1135" s="422"/>
      <c r="T1135" s="419"/>
      <c r="U1135" s="419"/>
      <c r="V1135" s="419"/>
      <c r="W1135" s="422"/>
      <c r="X1135" s="419"/>
      <c r="Y1135" s="422"/>
      <c r="Z1135" s="419"/>
      <c r="AA1135" s="419"/>
      <c r="AB1135" s="419"/>
      <c r="AC1135" s="422"/>
      <c r="AD1135" s="419"/>
      <c r="AE1135" s="422"/>
      <c r="AF1135" s="419"/>
      <c r="AG1135" s="419"/>
      <c r="AH1135" s="419"/>
      <c r="AI1135" s="422"/>
      <c r="AJ1135" s="419"/>
      <c r="AK1135" s="422"/>
      <c r="AL1135" s="419"/>
      <c r="AM1135" s="419"/>
      <c r="AN1135" s="419"/>
      <c r="AO1135" s="422"/>
      <c r="AP1135" s="419"/>
      <c r="AQ1135" s="422"/>
      <c r="AR1135" s="419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</row>
    <row r="1136" spans="1:86" ht="44.25" customHeight="1">
      <c r="A1136" s="704"/>
      <c r="B1136" s="917"/>
      <c r="C1136" s="916"/>
      <c r="D1136" s="412"/>
      <c r="E1136" s="412"/>
      <c r="F1136" s="412"/>
      <c r="G1136" s="412"/>
      <c r="H1136" s="917"/>
      <c r="I1136" s="917"/>
      <c r="J1136" s="304" t="s">
        <v>46</v>
      </c>
      <c r="K1136" s="920">
        <v>455</v>
      </c>
      <c r="L1136" s="304" t="s">
        <v>2315</v>
      </c>
      <c r="M1136" s="889"/>
      <c r="N1136" s="419"/>
      <c r="O1136" s="419"/>
      <c r="P1136" s="419"/>
      <c r="Q1136" s="422"/>
      <c r="R1136" s="419"/>
      <c r="S1136" s="422"/>
      <c r="T1136" s="419"/>
      <c r="U1136" s="419"/>
      <c r="V1136" s="419"/>
      <c r="W1136" s="422"/>
      <c r="X1136" s="419"/>
      <c r="Y1136" s="422"/>
      <c r="Z1136" s="419"/>
      <c r="AA1136" s="419"/>
      <c r="AB1136" s="419"/>
      <c r="AC1136" s="422"/>
      <c r="AD1136" s="419"/>
      <c r="AE1136" s="422"/>
      <c r="AF1136" s="419"/>
      <c r="AG1136" s="419"/>
      <c r="AH1136" s="419"/>
      <c r="AI1136" s="422"/>
      <c r="AJ1136" s="419"/>
      <c r="AK1136" s="422"/>
      <c r="AL1136" s="419"/>
      <c r="AM1136" s="419"/>
      <c r="AN1136" s="419"/>
      <c r="AO1136" s="422"/>
      <c r="AP1136" s="419"/>
      <c r="AQ1136" s="422"/>
      <c r="AR1136" s="419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</row>
    <row r="1137" spans="1:86" ht="44.25" customHeight="1">
      <c r="A1137" s="704"/>
      <c r="B1137" s="917"/>
      <c r="C1137" s="916"/>
      <c r="D1137" s="412"/>
      <c r="E1137" s="412"/>
      <c r="F1137" s="412"/>
      <c r="G1137" s="412"/>
      <c r="H1137" s="917"/>
      <c r="I1137" s="917"/>
      <c r="J1137" s="325" t="s">
        <v>2197</v>
      </c>
      <c r="K1137" s="202">
        <v>200</v>
      </c>
      <c r="L1137" s="192" t="s">
        <v>2315</v>
      </c>
      <c r="M1137" s="889"/>
      <c r="N1137" s="419"/>
      <c r="O1137" s="419"/>
      <c r="P1137" s="419"/>
      <c r="Q1137" s="422"/>
      <c r="R1137" s="419"/>
      <c r="S1137" s="422"/>
      <c r="T1137" s="419"/>
      <c r="U1137" s="419"/>
      <c r="V1137" s="419"/>
      <c r="W1137" s="422"/>
      <c r="X1137" s="419"/>
      <c r="Y1137" s="422"/>
      <c r="Z1137" s="419"/>
      <c r="AA1137" s="419"/>
      <c r="AB1137" s="419"/>
      <c r="AC1137" s="422"/>
      <c r="AD1137" s="419"/>
      <c r="AE1137" s="422"/>
      <c r="AF1137" s="419"/>
      <c r="AG1137" s="419"/>
      <c r="AH1137" s="419"/>
      <c r="AI1137" s="422"/>
      <c r="AJ1137" s="419"/>
      <c r="AK1137" s="422"/>
      <c r="AL1137" s="419"/>
      <c r="AM1137" s="419"/>
      <c r="AN1137" s="419"/>
      <c r="AO1137" s="422"/>
      <c r="AP1137" s="419"/>
      <c r="AQ1137" s="422"/>
      <c r="AR1137" s="419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</row>
    <row r="1138" spans="1:86">
      <c r="A1138" s="705"/>
      <c r="B1138" s="919"/>
      <c r="C1138" s="918"/>
      <c r="D1138" s="515"/>
      <c r="E1138" s="515"/>
      <c r="F1138" s="515"/>
      <c r="G1138" s="515"/>
      <c r="H1138" s="919"/>
      <c r="I1138" s="919"/>
      <c r="J1138" s="325" t="s">
        <v>105</v>
      </c>
      <c r="K1138" s="202">
        <f>K1131</f>
        <v>12800</v>
      </c>
      <c r="L1138" s="192" t="s">
        <v>8</v>
      </c>
      <c r="M1138" s="891"/>
      <c r="N1138" s="420"/>
      <c r="O1138" s="420"/>
      <c r="P1138" s="420"/>
      <c r="Q1138" s="423"/>
      <c r="R1138" s="420"/>
      <c r="S1138" s="423"/>
      <c r="T1138" s="420"/>
      <c r="U1138" s="420"/>
      <c r="V1138" s="420"/>
      <c r="W1138" s="423"/>
      <c r="X1138" s="420"/>
      <c r="Y1138" s="423"/>
      <c r="Z1138" s="420"/>
      <c r="AA1138" s="420"/>
      <c r="AB1138" s="420"/>
      <c r="AC1138" s="423"/>
      <c r="AD1138" s="420"/>
      <c r="AE1138" s="423"/>
      <c r="AF1138" s="420"/>
      <c r="AG1138" s="420"/>
      <c r="AH1138" s="420"/>
      <c r="AI1138" s="423"/>
      <c r="AJ1138" s="420"/>
      <c r="AK1138" s="423"/>
      <c r="AL1138" s="420"/>
      <c r="AM1138" s="420"/>
      <c r="AN1138" s="420"/>
      <c r="AO1138" s="423"/>
      <c r="AP1138" s="420"/>
      <c r="AQ1138" s="423"/>
      <c r="AR1138" s="420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</row>
    <row r="1139" spans="1:86">
      <c r="A1139" s="528">
        <v>277</v>
      </c>
      <c r="B1139" s="609">
        <v>352508</v>
      </c>
      <c r="C1139" s="579" t="s">
        <v>992</v>
      </c>
      <c r="D1139" s="577">
        <v>3.5</v>
      </c>
      <c r="E1139" s="577">
        <v>15400</v>
      </c>
      <c r="F1139" s="577">
        <v>3.5</v>
      </c>
      <c r="G1139" s="577">
        <v>15400</v>
      </c>
      <c r="H1139" s="583"/>
      <c r="I1139" s="583"/>
      <c r="J1139" s="583"/>
      <c r="K1139" s="577"/>
      <c r="L1139" s="583"/>
      <c r="M1139" s="869"/>
      <c r="N1139" s="416"/>
      <c r="O1139" s="416"/>
      <c r="P1139" s="416"/>
      <c r="Q1139" s="476"/>
      <c r="R1139" s="416"/>
      <c r="S1139" s="476"/>
      <c r="T1139" s="416"/>
      <c r="U1139" s="416"/>
      <c r="V1139" s="416"/>
      <c r="W1139" s="476"/>
      <c r="X1139" s="416"/>
      <c r="Y1139" s="476"/>
      <c r="Z1139" s="416"/>
      <c r="AA1139" s="416"/>
      <c r="AB1139" s="416"/>
      <c r="AC1139" s="476"/>
      <c r="AD1139" s="416"/>
      <c r="AE1139" s="476"/>
      <c r="AF1139" s="416"/>
      <c r="AG1139" s="416"/>
      <c r="AH1139" s="416"/>
      <c r="AI1139" s="476"/>
      <c r="AJ1139" s="416"/>
      <c r="AK1139" s="476"/>
      <c r="AL1139" s="540" t="s">
        <v>1679</v>
      </c>
      <c r="AM1139" s="540" t="s">
        <v>2153</v>
      </c>
      <c r="AN1139" s="372" t="s">
        <v>42</v>
      </c>
      <c r="AO1139" s="243">
        <v>3.5</v>
      </c>
      <c r="AP1139" s="112" t="s">
        <v>5</v>
      </c>
      <c r="AQ1139" s="479">
        <v>270849.84499999997</v>
      </c>
      <c r="AR1139" s="416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</row>
    <row r="1140" spans="1:86">
      <c r="A1140" s="530"/>
      <c r="B1140" s="610"/>
      <c r="C1140" s="580"/>
      <c r="D1140" s="578"/>
      <c r="E1140" s="578"/>
      <c r="F1140" s="578"/>
      <c r="G1140" s="578"/>
      <c r="H1140" s="584"/>
      <c r="I1140" s="584"/>
      <c r="J1140" s="584"/>
      <c r="K1140" s="578"/>
      <c r="L1140" s="584"/>
      <c r="M1140" s="870"/>
      <c r="N1140" s="417"/>
      <c r="O1140" s="417"/>
      <c r="P1140" s="417"/>
      <c r="Q1140" s="478"/>
      <c r="R1140" s="417"/>
      <c r="S1140" s="478"/>
      <c r="T1140" s="417"/>
      <c r="U1140" s="417"/>
      <c r="V1140" s="417"/>
      <c r="W1140" s="478"/>
      <c r="X1140" s="417"/>
      <c r="Y1140" s="478"/>
      <c r="Z1140" s="417"/>
      <c r="AA1140" s="417"/>
      <c r="AB1140" s="417"/>
      <c r="AC1140" s="478"/>
      <c r="AD1140" s="417"/>
      <c r="AE1140" s="478"/>
      <c r="AF1140" s="417"/>
      <c r="AG1140" s="417"/>
      <c r="AH1140" s="417"/>
      <c r="AI1140" s="478"/>
      <c r="AJ1140" s="417"/>
      <c r="AK1140" s="478"/>
      <c r="AL1140" s="542"/>
      <c r="AM1140" s="542"/>
      <c r="AN1140" s="374"/>
      <c r="AO1140" s="243">
        <v>15400</v>
      </c>
      <c r="AP1140" s="112" t="s">
        <v>8</v>
      </c>
      <c r="AQ1140" s="480"/>
      <c r="AR1140" s="417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</row>
    <row r="1141" spans="1:86">
      <c r="A1141" s="468">
        <v>278</v>
      </c>
      <c r="B1141" s="922" t="s">
        <v>996</v>
      </c>
      <c r="C1141" s="921" t="s">
        <v>2154</v>
      </c>
      <c r="D1141" s="390">
        <v>0.4</v>
      </c>
      <c r="E1141" s="390">
        <v>1400</v>
      </c>
      <c r="F1141" s="390">
        <v>0.4</v>
      </c>
      <c r="G1141" s="390">
        <v>1400</v>
      </c>
      <c r="H1141" s="922" t="s">
        <v>2055</v>
      </c>
      <c r="I1141" s="922" t="s">
        <v>2155</v>
      </c>
      <c r="J1141" s="405" t="s">
        <v>11</v>
      </c>
      <c r="K1141" s="266">
        <v>0.43</v>
      </c>
      <c r="L1141" s="316" t="s">
        <v>5</v>
      </c>
      <c r="M1141" s="390">
        <v>1808.222</v>
      </c>
      <c r="N1141" s="387"/>
      <c r="O1141" s="387"/>
      <c r="P1141" s="387"/>
      <c r="Q1141" s="387"/>
      <c r="R1141" s="387"/>
      <c r="S1141" s="387"/>
      <c r="T1141" s="387"/>
      <c r="U1141" s="387"/>
      <c r="V1141" s="387"/>
      <c r="W1141" s="387"/>
      <c r="X1141" s="387"/>
      <c r="Y1141" s="387"/>
      <c r="Z1141" s="387"/>
      <c r="AA1141" s="387"/>
      <c r="AB1141" s="387"/>
      <c r="AC1141" s="387"/>
      <c r="AD1141" s="387"/>
      <c r="AE1141" s="387"/>
      <c r="AF1141" s="387"/>
      <c r="AG1141" s="387"/>
      <c r="AH1141" s="387"/>
      <c r="AI1141" s="387"/>
      <c r="AJ1141" s="387"/>
      <c r="AK1141" s="387"/>
      <c r="AL1141" s="387"/>
      <c r="AM1141" s="387"/>
      <c r="AN1141" s="387"/>
      <c r="AO1141" s="387"/>
      <c r="AP1141" s="387"/>
      <c r="AQ1141" s="387"/>
      <c r="AR1141" s="387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</row>
    <row r="1142" spans="1:86">
      <c r="A1142" s="469"/>
      <c r="B1142" s="924"/>
      <c r="C1142" s="923"/>
      <c r="D1142" s="391"/>
      <c r="E1142" s="391"/>
      <c r="F1142" s="391"/>
      <c r="G1142" s="391"/>
      <c r="H1142" s="924"/>
      <c r="I1142" s="924"/>
      <c r="J1142" s="407"/>
      <c r="K1142" s="266">
        <v>1400</v>
      </c>
      <c r="L1142" s="316" t="s">
        <v>8</v>
      </c>
      <c r="M1142" s="391"/>
      <c r="N1142" s="388"/>
      <c r="O1142" s="388"/>
      <c r="P1142" s="388"/>
      <c r="Q1142" s="388"/>
      <c r="R1142" s="388"/>
      <c r="S1142" s="388"/>
      <c r="T1142" s="388"/>
      <c r="U1142" s="388"/>
      <c r="V1142" s="388"/>
      <c r="W1142" s="388"/>
      <c r="X1142" s="388"/>
      <c r="Y1142" s="388"/>
      <c r="Z1142" s="388"/>
      <c r="AA1142" s="388"/>
      <c r="AB1142" s="388"/>
      <c r="AC1142" s="388"/>
      <c r="AD1142" s="388"/>
      <c r="AE1142" s="388"/>
      <c r="AF1142" s="388"/>
      <c r="AG1142" s="388"/>
      <c r="AH1142" s="388"/>
      <c r="AI1142" s="388"/>
      <c r="AJ1142" s="388"/>
      <c r="AK1142" s="388"/>
      <c r="AL1142" s="388"/>
      <c r="AM1142" s="388"/>
      <c r="AN1142" s="388"/>
      <c r="AO1142" s="388"/>
      <c r="AP1142" s="388"/>
      <c r="AQ1142" s="388"/>
      <c r="AR1142" s="388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</row>
    <row r="1143" spans="1:86">
      <c r="A1143" s="470"/>
      <c r="B1143" s="926"/>
      <c r="C1143" s="925"/>
      <c r="D1143" s="392"/>
      <c r="E1143" s="392"/>
      <c r="F1143" s="392"/>
      <c r="G1143" s="392"/>
      <c r="H1143" s="926"/>
      <c r="I1143" s="926"/>
      <c r="J1143" s="304" t="s">
        <v>105</v>
      </c>
      <c r="K1143" s="266">
        <f>K1142</f>
        <v>1400</v>
      </c>
      <c r="L1143" s="316" t="s">
        <v>8</v>
      </c>
      <c r="M1143" s="392"/>
      <c r="N1143" s="389"/>
      <c r="O1143" s="389"/>
      <c r="P1143" s="389"/>
      <c r="Q1143" s="389"/>
      <c r="R1143" s="389"/>
      <c r="S1143" s="389"/>
      <c r="T1143" s="389"/>
      <c r="U1143" s="389"/>
      <c r="V1143" s="389"/>
      <c r="W1143" s="389"/>
      <c r="X1143" s="389"/>
      <c r="Y1143" s="389"/>
      <c r="Z1143" s="389"/>
      <c r="AA1143" s="389"/>
      <c r="AB1143" s="389"/>
      <c r="AC1143" s="389"/>
      <c r="AD1143" s="389"/>
      <c r="AE1143" s="389"/>
      <c r="AF1143" s="389"/>
      <c r="AG1143" s="389"/>
      <c r="AH1143" s="389"/>
      <c r="AI1143" s="389"/>
      <c r="AJ1143" s="389"/>
      <c r="AK1143" s="389"/>
      <c r="AL1143" s="389"/>
      <c r="AM1143" s="389"/>
      <c r="AN1143" s="389"/>
      <c r="AO1143" s="389"/>
      <c r="AP1143" s="389"/>
      <c r="AQ1143" s="389"/>
      <c r="AR1143" s="389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</row>
    <row r="1144" spans="1:86">
      <c r="A1144" s="468">
        <v>279</v>
      </c>
      <c r="B1144" s="722" t="s">
        <v>1014</v>
      </c>
      <c r="C1144" s="728" t="s">
        <v>1015</v>
      </c>
      <c r="D1144" s="501">
        <v>1.2</v>
      </c>
      <c r="E1144" s="501">
        <v>6480</v>
      </c>
      <c r="F1144" s="501">
        <v>1.2</v>
      </c>
      <c r="G1144" s="501">
        <v>6480</v>
      </c>
      <c r="H1144" s="722" t="s">
        <v>2066</v>
      </c>
      <c r="I1144" s="722" t="s">
        <v>2156</v>
      </c>
      <c r="J1144" s="440" t="s">
        <v>11</v>
      </c>
      <c r="K1144" s="320">
        <v>1.165</v>
      </c>
      <c r="L1144" s="321" t="s">
        <v>5</v>
      </c>
      <c r="M1144" s="387">
        <v>10799.721</v>
      </c>
      <c r="N1144" s="387"/>
      <c r="O1144" s="387"/>
      <c r="P1144" s="387"/>
      <c r="Q1144" s="387"/>
      <c r="R1144" s="387"/>
      <c r="S1144" s="387"/>
      <c r="T1144" s="387"/>
      <c r="U1144" s="387"/>
      <c r="V1144" s="387"/>
      <c r="W1144" s="387"/>
      <c r="X1144" s="387"/>
      <c r="Y1144" s="387"/>
      <c r="Z1144" s="387"/>
      <c r="AA1144" s="387"/>
      <c r="AB1144" s="387"/>
      <c r="AC1144" s="387"/>
      <c r="AD1144" s="387"/>
      <c r="AE1144" s="387"/>
      <c r="AF1144" s="387"/>
      <c r="AG1144" s="387"/>
      <c r="AH1144" s="387"/>
      <c r="AI1144" s="387"/>
      <c r="AJ1144" s="387"/>
      <c r="AK1144" s="387"/>
      <c r="AL1144" s="387"/>
      <c r="AM1144" s="387"/>
      <c r="AN1144" s="387"/>
      <c r="AO1144" s="387"/>
      <c r="AP1144" s="387"/>
      <c r="AQ1144" s="387"/>
      <c r="AR1144" s="387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</row>
    <row r="1145" spans="1:86">
      <c r="A1145" s="469"/>
      <c r="B1145" s="723"/>
      <c r="C1145" s="729"/>
      <c r="D1145" s="502"/>
      <c r="E1145" s="502"/>
      <c r="F1145" s="502"/>
      <c r="G1145" s="502"/>
      <c r="H1145" s="723"/>
      <c r="I1145" s="723"/>
      <c r="J1145" s="442"/>
      <c r="K1145" s="320">
        <v>6480</v>
      </c>
      <c r="L1145" s="321" t="s">
        <v>8</v>
      </c>
      <c r="M1145" s="388"/>
      <c r="N1145" s="388"/>
      <c r="O1145" s="388"/>
      <c r="P1145" s="388"/>
      <c r="Q1145" s="388"/>
      <c r="R1145" s="388"/>
      <c r="S1145" s="388"/>
      <c r="T1145" s="388"/>
      <c r="U1145" s="388"/>
      <c r="V1145" s="388"/>
      <c r="W1145" s="388"/>
      <c r="X1145" s="388"/>
      <c r="Y1145" s="388"/>
      <c r="Z1145" s="388"/>
      <c r="AA1145" s="388"/>
      <c r="AB1145" s="388"/>
      <c r="AC1145" s="388"/>
      <c r="AD1145" s="388"/>
      <c r="AE1145" s="388"/>
      <c r="AF1145" s="388"/>
      <c r="AG1145" s="388"/>
      <c r="AH1145" s="388"/>
      <c r="AI1145" s="388"/>
      <c r="AJ1145" s="388"/>
      <c r="AK1145" s="388"/>
      <c r="AL1145" s="388"/>
      <c r="AM1145" s="388"/>
      <c r="AN1145" s="388"/>
      <c r="AO1145" s="388"/>
      <c r="AP1145" s="388"/>
      <c r="AQ1145" s="388"/>
      <c r="AR1145" s="388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</row>
    <row r="1146" spans="1:86">
      <c r="A1146" s="470"/>
      <c r="B1146" s="724"/>
      <c r="C1146" s="730"/>
      <c r="D1146" s="503"/>
      <c r="E1146" s="503"/>
      <c r="F1146" s="503"/>
      <c r="G1146" s="503"/>
      <c r="H1146" s="724"/>
      <c r="I1146" s="724"/>
      <c r="J1146" s="232" t="s">
        <v>105</v>
      </c>
      <c r="K1146" s="320">
        <f>K1145</f>
        <v>6480</v>
      </c>
      <c r="L1146" s="321" t="s">
        <v>8</v>
      </c>
      <c r="M1146" s="389"/>
      <c r="N1146" s="389"/>
      <c r="O1146" s="389"/>
      <c r="P1146" s="389"/>
      <c r="Q1146" s="389"/>
      <c r="R1146" s="389"/>
      <c r="S1146" s="389"/>
      <c r="T1146" s="389"/>
      <c r="U1146" s="389"/>
      <c r="V1146" s="389"/>
      <c r="W1146" s="389"/>
      <c r="X1146" s="389"/>
      <c r="Y1146" s="389"/>
      <c r="Z1146" s="389"/>
      <c r="AA1146" s="389"/>
      <c r="AB1146" s="389"/>
      <c r="AC1146" s="389"/>
      <c r="AD1146" s="389"/>
      <c r="AE1146" s="389"/>
      <c r="AF1146" s="389"/>
      <c r="AG1146" s="389"/>
      <c r="AH1146" s="389"/>
      <c r="AI1146" s="389"/>
      <c r="AJ1146" s="389"/>
      <c r="AK1146" s="389"/>
      <c r="AL1146" s="389"/>
      <c r="AM1146" s="389"/>
      <c r="AN1146" s="389"/>
      <c r="AO1146" s="389"/>
      <c r="AP1146" s="389"/>
      <c r="AQ1146" s="389"/>
      <c r="AR1146" s="389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</row>
    <row r="1147" spans="1:86">
      <c r="A1147" s="468">
        <v>280</v>
      </c>
      <c r="B1147" s="440">
        <v>352541</v>
      </c>
      <c r="C1147" s="498" t="s">
        <v>1019</v>
      </c>
      <c r="D1147" s="501">
        <v>0.4</v>
      </c>
      <c r="E1147" s="501">
        <v>1800</v>
      </c>
      <c r="F1147" s="501">
        <v>0.4</v>
      </c>
      <c r="G1147" s="501">
        <v>1800</v>
      </c>
      <c r="H1147" s="606"/>
      <c r="I1147" s="606"/>
      <c r="J1147" s="606"/>
      <c r="K1147" s="501"/>
      <c r="L1147" s="606"/>
      <c r="M1147" s="501"/>
      <c r="N1147" s="635"/>
      <c r="O1147" s="635"/>
      <c r="P1147" s="635"/>
      <c r="Q1147" s="555"/>
      <c r="R1147" s="635"/>
      <c r="S1147" s="555"/>
      <c r="T1147" s="635"/>
      <c r="U1147" s="635"/>
      <c r="V1147" s="635"/>
      <c r="W1147" s="555"/>
      <c r="X1147" s="635"/>
      <c r="Y1147" s="555"/>
      <c r="Z1147" s="635"/>
      <c r="AA1147" s="635"/>
      <c r="AB1147" s="635"/>
      <c r="AC1147" s="555"/>
      <c r="AD1147" s="635"/>
      <c r="AE1147" s="555"/>
      <c r="AF1147" s="635"/>
      <c r="AG1147" s="635"/>
      <c r="AH1147" s="635"/>
      <c r="AI1147" s="555"/>
      <c r="AJ1147" s="635"/>
      <c r="AK1147" s="555"/>
      <c r="AL1147" s="440" t="s">
        <v>2157</v>
      </c>
      <c r="AM1147" s="440" t="s">
        <v>2158</v>
      </c>
      <c r="AN1147" s="440" t="s">
        <v>41</v>
      </c>
      <c r="AO1147" s="243">
        <v>0.2</v>
      </c>
      <c r="AP1147" s="112" t="s">
        <v>5</v>
      </c>
      <c r="AQ1147" s="387">
        <v>15477.134</v>
      </c>
      <c r="AR1147" s="635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</row>
    <row r="1148" spans="1:86">
      <c r="A1148" s="470"/>
      <c r="B1148" s="442"/>
      <c r="C1148" s="500"/>
      <c r="D1148" s="503"/>
      <c r="E1148" s="503"/>
      <c r="F1148" s="503"/>
      <c r="G1148" s="503"/>
      <c r="H1148" s="608"/>
      <c r="I1148" s="608"/>
      <c r="J1148" s="608"/>
      <c r="K1148" s="503"/>
      <c r="L1148" s="608"/>
      <c r="M1148" s="503"/>
      <c r="N1148" s="636"/>
      <c r="O1148" s="636"/>
      <c r="P1148" s="636"/>
      <c r="Q1148" s="557"/>
      <c r="R1148" s="636"/>
      <c r="S1148" s="557"/>
      <c r="T1148" s="636"/>
      <c r="U1148" s="636"/>
      <c r="V1148" s="636"/>
      <c r="W1148" s="557"/>
      <c r="X1148" s="636"/>
      <c r="Y1148" s="557"/>
      <c r="Z1148" s="636"/>
      <c r="AA1148" s="636"/>
      <c r="AB1148" s="636"/>
      <c r="AC1148" s="557"/>
      <c r="AD1148" s="636"/>
      <c r="AE1148" s="557"/>
      <c r="AF1148" s="636"/>
      <c r="AG1148" s="636"/>
      <c r="AH1148" s="636"/>
      <c r="AI1148" s="557"/>
      <c r="AJ1148" s="636"/>
      <c r="AK1148" s="557"/>
      <c r="AL1148" s="442"/>
      <c r="AM1148" s="442"/>
      <c r="AN1148" s="442"/>
      <c r="AO1148" s="243">
        <v>900</v>
      </c>
      <c r="AP1148" s="112" t="s">
        <v>8</v>
      </c>
      <c r="AQ1148" s="389"/>
      <c r="AR1148" s="636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</row>
    <row r="1149" spans="1:86">
      <c r="A1149" s="468">
        <v>281</v>
      </c>
      <c r="B1149" s="440">
        <v>346002</v>
      </c>
      <c r="C1149" s="498" t="s">
        <v>1020</v>
      </c>
      <c r="D1149" s="501">
        <v>1</v>
      </c>
      <c r="E1149" s="501">
        <v>5080</v>
      </c>
      <c r="F1149" s="501">
        <v>1</v>
      </c>
      <c r="G1149" s="501">
        <v>5080</v>
      </c>
      <c r="H1149" s="606"/>
      <c r="I1149" s="606"/>
      <c r="J1149" s="606"/>
      <c r="K1149" s="501"/>
      <c r="L1149" s="606"/>
      <c r="M1149" s="501"/>
      <c r="N1149" s="635"/>
      <c r="O1149" s="635"/>
      <c r="P1149" s="635"/>
      <c r="Q1149" s="555"/>
      <c r="R1149" s="635"/>
      <c r="S1149" s="555"/>
      <c r="T1149" s="635"/>
      <c r="U1149" s="635"/>
      <c r="V1149" s="635"/>
      <c r="W1149" s="555"/>
      <c r="X1149" s="635"/>
      <c r="Y1149" s="555"/>
      <c r="Z1149" s="440" t="s">
        <v>1913</v>
      </c>
      <c r="AA1149" s="440" t="s">
        <v>2159</v>
      </c>
      <c r="AB1149" s="656" t="s">
        <v>41</v>
      </c>
      <c r="AC1149" s="243">
        <v>1</v>
      </c>
      <c r="AD1149" s="112" t="s">
        <v>5</v>
      </c>
      <c r="AE1149" s="387">
        <v>53547.803119999997</v>
      </c>
      <c r="AF1149" s="635"/>
      <c r="AG1149" s="635"/>
      <c r="AH1149" s="635"/>
      <c r="AI1149" s="555"/>
      <c r="AJ1149" s="635"/>
      <c r="AK1149" s="555"/>
      <c r="AL1149" s="635"/>
      <c r="AM1149" s="635"/>
      <c r="AN1149" s="635"/>
      <c r="AO1149" s="555"/>
      <c r="AP1149" s="635"/>
      <c r="AQ1149" s="555"/>
      <c r="AR1149" s="635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</row>
    <row r="1150" spans="1:86">
      <c r="A1150" s="469"/>
      <c r="B1150" s="441"/>
      <c r="C1150" s="499"/>
      <c r="D1150" s="502"/>
      <c r="E1150" s="502"/>
      <c r="F1150" s="502"/>
      <c r="G1150" s="502"/>
      <c r="H1150" s="607"/>
      <c r="I1150" s="607"/>
      <c r="J1150" s="607"/>
      <c r="K1150" s="502"/>
      <c r="L1150" s="607"/>
      <c r="M1150" s="502"/>
      <c r="N1150" s="654"/>
      <c r="O1150" s="654"/>
      <c r="P1150" s="654"/>
      <c r="Q1150" s="556"/>
      <c r="R1150" s="654"/>
      <c r="S1150" s="556"/>
      <c r="T1150" s="654"/>
      <c r="U1150" s="654"/>
      <c r="V1150" s="654"/>
      <c r="W1150" s="556"/>
      <c r="X1150" s="654"/>
      <c r="Y1150" s="556"/>
      <c r="Z1150" s="442"/>
      <c r="AA1150" s="442"/>
      <c r="AB1150" s="658"/>
      <c r="AC1150" s="243">
        <v>5080</v>
      </c>
      <c r="AD1150" s="112" t="s">
        <v>8</v>
      </c>
      <c r="AE1150" s="388"/>
      <c r="AF1150" s="654"/>
      <c r="AG1150" s="654"/>
      <c r="AH1150" s="654"/>
      <c r="AI1150" s="556"/>
      <c r="AJ1150" s="654"/>
      <c r="AK1150" s="556"/>
      <c r="AL1150" s="654"/>
      <c r="AM1150" s="654"/>
      <c r="AN1150" s="654"/>
      <c r="AO1150" s="556"/>
      <c r="AP1150" s="654"/>
      <c r="AQ1150" s="556"/>
      <c r="AR1150" s="654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</row>
    <row r="1151" spans="1:86">
      <c r="A1151" s="528">
        <v>282</v>
      </c>
      <c r="B1151" s="609">
        <v>352526</v>
      </c>
      <c r="C1151" s="579" t="s">
        <v>1023</v>
      </c>
      <c r="D1151" s="611">
        <v>0.2</v>
      </c>
      <c r="E1151" s="611">
        <v>1100</v>
      </c>
      <c r="F1151" s="611">
        <v>0.2</v>
      </c>
      <c r="G1151" s="611">
        <v>1100</v>
      </c>
      <c r="H1151" s="722" t="s">
        <v>1679</v>
      </c>
      <c r="I1151" s="722" t="s">
        <v>1788</v>
      </c>
      <c r="J1151" s="440" t="s">
        <v>11</v>
      </c>
      <c r="K1151" s="320">
        <v>0.2</v>
      </c>
      <c r="L1151" s="321" t="s">
        <v>5</v>
      </c>
      <c r="M1151" s="387">
        <v>1604.1130000000001</v>
      </c>
      <c r="N1151" s="387"/>
      <c r="O1151" s="387"/>
      <c r="P1151" s="387"/>
      <c r="Q1151" s="387"/>
      <c r="R1151" s="387"/>
      <c r="S1151" s="387"/>
      <c r="T1151" s="387"/>
      <c r="U1151" s="387"/>
      <c r="V1151" s="387"/>
      <c r="W1151" s="387"/>
      <c r="X1151" s="387"/>
      <c r="Y1151" s="387"/>
      <c r="Z1151" s="387"/>
      <c r="AA1151" s="387"/>
      <c r="AB1151" s="387"/>
      <c r="AC1151" s="387"/>
      <c r="AD1151" s="387"/>
      <c r="AE1151" s="387"/>
      <c r="AF1151" s="387"/>
      <c r="AG1151" s="387"/>
      <c r="AH1151" s="387"/>
      <c r="AI1151" s="387"/>
      <c r="AJ1151" s="387"/>
      <c r="AK1151" s="387"/>
      <c r="AL1151" s="387"/>
      <c r="AM1151" s="387"/>
      <c r="AN1151" s="387"/>
      <c r="AO1151" s="387"/>
      <c r="AP1151" s="387"/>
      <c r="AQ1151" s="387"/>
      <c r="AR1151" s="387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</row>
    <row r="1152" spans="1:86">
      <c r="A1152" s="529"/>
      <c r="B1152" s="628"/>
      <c r="C1152" s="627"/>
      <c r="D1152" s="712"/>
      <c r="E1152" s="712"/>
      <c r="F1152" s="712"/>
      <c r="G1152" s="712"/>
      <c r="H1152" s="723"/>
      <c r="I1152" s="723"/>
      <c r="J1152" s="442"/>
      <c r="K1152" s="320">
        <v>1100</v>
      </c>
      <c r="L1152" s="321" t="s">
        <v>8</v>
      </c>
      <c r="M1152" s="388"/>
      <c r="N1152" s="388"/>
      <c r="O1152" s="388"/>
      <c r="P1152" s="388"/>
      <c r="Q1152" s="388"/>
      <c r="R1152" s="388"/>
      <c r="S1152" s="388"/>
      <c r="T1152" s="388"/>
      <c r="U1152" s="388"/>
      <c r="V1152" s="388"/>
      <c r="W1152" s="388"/>
      <c r="X1152" s="388"/>
      <c r="Y1152" s="388"/>
      <c r="Z1152" s="388"/>
      <c r="AA1152" s="388"/>
      <c r="AB1152" s="388"/>
      <c r="AC1152" s="388"/>
      <c r="AD1152" s="388"/>
      <c r="AE1152" s="388"/>
      <c r="AF1152" s="388"/>
      <c r="AG1152" s="388"/>
      <c r="AH1152" s="388"/>
      <c r="AI1152" s="388"/>
      <c r="AJ1152" s="388"/>
      <c r="AK1152" s="388"/>
      <c r="AL1152" s="388"/>
      <c r="AM1152" s="388"/>
      <c r="AN1152" s="388"/>
      <c r="AO1152" s="388"/>
      <c r="AP1152" s="388"/>
      <c r="AQ1152" s="388"/>
      <c r="AR1152" s="388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</row>
    <row r="1153" spans="1:86">
      <c r="A1153" s="530"/>
      <c r="B1153" s="610"/>
      <c r="C1153" s="580"/>
      <c r="D1153" s="612"/>
      <c r="E1153" s="612"/>
      <c r="F1153" s="612"/>
      <c r="G1153" s="612"/>
      <c r="H1153" s="724"/>
      <c r="I1153" s="724"/>
      <c r="J1153" s="232" t="s">
        <v>105</v>
      </c>
      <c r="K1153" s="320">
        <f>K1152</f>
        <v>1100</v>
      </c>
      <c r="L1153" s="321" t="s">
        <v>8</v>
      </c>
      <c r="M1153" s="389"/>
      <c r="N1153" s="389"/>
      <c r="O1153" s="389"/>
      <c r="P1153" s="389"/>
      <c r="Q1153" s="389"/>
      <c r="R1153" s="389"/>
      <c r="S1153" s="389"/>
      <c r="T1153" s="389"/>
      <c r="U1153" s="389"/>
      <c r="V1153" s="389"/>
      <c r="W1153" s="389"/>
      <c r="X1153" s="389"/>
      <c r="Y1153" s="389"/>
      <c r="Z1153" s="389"/>
      <c r="AA1153" s="389"/>
      <c r="AB1153" s="389"/>
      <c r="AC1153" s="389"/>
      <c r="AD1153" s="389"/>
      <c r="AE1153" s="389"/>
      <c r="AF1153" s="389"/>
      <c r="AG1153" s="389"/>
      <c r="AH1153" s="389"/>
      <c r="AI1153" s="389"/>
      <c r="AJ1153" s="389"/>
      <c r="AK1153" s="389"/>
      <c r="AL1153" s="389"/>
      <c r="AM1153" s="389"/>
      <c r="AN1153" s="389"/>
      <c r="AO1153" s="389"/>
      <c r="AP1153" s="389"/>
      <c r="AQ1153" s="389"/>
      <c r="AR1153" s="389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</row>
    <row r="1154" spans="1:86">
      <c r="A1154" s="613">
        <v>283</v>
      </c>
      <c r="B1154" s="749">
        <v>352538</v>
      </c>
      <c r="C1154" s="895" t="s">
        <v>1027</v>
      </c>
      <c r="D1154" s="896">
        <v>0.5</v>
      </c>
      <c r="E1154" s="611">
        <v>3600</v>
      </c>
      <c r="F1154" s="896">
        <v>0.5</v>
      </c>
      <c r="G1154" s="611">
        <v>3600</v>
      </c>
      <c r="H1154" s="609"/>
      <c r="I1154" s="609"/>
      <c r="J1154" s="609"/>
      <c r="K1154" s="611"/>
      <c r="L1154" s="609"/>
      <c r="M1154" s="611"/>
      <c r="N1154" s="722" t="s">
        <v>1679</v>
      </c>
      <c r="O1154" s="722" t="s">
        <v>1726</v>
      </c>
      <c r="P1154" s="440" t="s">
        <v>11</v>
      </c>
      <c r="Q1154" s="243">
        <v>0.5</v>
      </c>
      <c r="R1154" s="112" t="s">
        <v>5</v>
      </c>
      <c r="S1154" s="387">
        <v>6463.3408533757365</v>
      </c>
      <c r="T1154" s="416"/>
      <c r="U1154" s="416"/>
      <c r="V1154" s="416"/>
      <c r="W1154" s="476"/>
      <c r="X1154" s="416"/>
      <c r="Y1154" s="476"/>
      <c r="Z1154" s="416"/>
      <c r="AA1154" s="416"/>
      <c r="AB1154" s="416"/>
      <c r="AC1154" s="476"/>
      <c r="AD1154" s="416"/>
      <c r="AE1154" s="476"/>
      <c r="AF1154" s="416"/>
      <c r="AG1154" s="416"/>
      <c r="AH1154" s="416"/>
      <c r="AI1154" s="476"/>
      <c r="AJ1154" s="416"/>
      <c r="AK1154" s="476"/>
      <c r="AL1154" s="416"/>
      <c r="AM1154" s="416"/>
      <c r="AN1154" s="416"/>
      <c r="AO1154" s="476"/>
      <c r="AP1154" s="416"/>
      <c r="AQ1154" s="476"/>
      <c r="AR1154" s="416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</row>
    <row r="1155" spans="1:86">
      <c r="A1155" s="614"/>
      <c r="B1155" s="913"/>
      <c r="C1155" s="897"/>
      <c r="D1155" s="898"/>
      <c r="E1155" s="712"/>
      <c r="F1155" s="898"/>
      <c r="G1155" s="712"/>
      <c r="H1155" s="628"/>
      <c r="I1155" s="628"/>
      <c r="J1155" s="628"/>
      <c r="K1155" s="712"/>
      <c r="L1155" s="628"/>
      <c r="M1155" s="712"/>
      <c r="N1155" s="723"/>
      <c r="O1155" s="723"/>
      <c r="P1155" s="442"/>
      <c r="Q1155" s="243">
        <v>3600</v>
      </c>
      <c r="R1155" s="112" t="s">
        <v>8</v>
      </c>
      <c r="S1155" s="388"/>
      <c r="T1155" s="475"/>
      <c r="U1155" s="475"/>
      <c r="V1155" s="475"/>
      <c r="W1155" s="477"/>
      <c r="X1155" s="475"/>
      <c r="Y1155" s="477"/>
      <c r="Z1155" s="475"/>
      <c r="AA1155" s="475"/>
      <c r="AB1155" s="475"/>
      <c r="AC1155" s="477"/>
      <c r="AD1155" s="475"/>
      <c r="AE1155" s="477"/>
      <c r="AF1155" s="475"/>
      <c r="AG1155" s="475"/>
      <c r="AH1155" s="475"/>
      <c r="AI1155" s="477"/>
      <c r="AJ1155" s="475"/>
      <c r="AK1155" s="477"/>
      <c r="AL1155" s="475"/>
      <c r="AM1155" s="475"/>
      <c r="AN1155" s="475"/>
      <c r="AO1155" s="477"/>
      <c r="AP1155" s="475"/>
      <c r="AQ1155" s="477"/>
      <c r="AR1155" s="475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</row>
    <row r="1156" spans="1:86">
      <c r="A1156" s="615"/>
      <c r="B1156" s="750"/>
      <c r="C1156" s="900"/>
      <c r="D1156" s="901"/>
      <c r="E1156" s="612"/>
      <c r="F1156" s="901"/>
      <c r="G1156" s="612"/>
      <c r="H1156" s="610"/>
      <c r="I1156" s="610"/>
      <c r="J1156" s="610"/>
      <c r="K1156" s="612"/>
      <c r="L1156" s="610"/>
      <c r="M1156" s="612"/>
      <c r="N1156" s="724"/>
      <c r="O1156" s="724"/>
      <c r="P1156" s="233" t="s">
        <v>105</v>
      </c>
      <c r="Q1156" s="243">
        <f>Q1155</f>
        <v>3600</v>
      </c>
      <c r="R1156" s="112" t="s">
        <v>8</v>
      </c>
      <c r="S1156" s="389"/>
      <c r="T1156" s="417"/>
      <c r="U1156" s="417"/>
      <c r="V1156" s="417"/>
      <c r="W1156" s="478"/>
      <c r="X1156" s="417"/>
      <c r="Y1156" s="478"/>
      <c r="Z1156" s="417"/>
      <c r="AA1156" s="417"/>
      <c r="AB1156" s="417"/>
      <c r="AC1156" s="478"/>
      <c r="AD1156" s="417"/>
      <c r="AE1156" s="478"/>
      <c r="AF1156" s="417"/>
      <c r="AG1156" s="417"/>
      <c r="AH1156" s="417"/>
      <c r="AI1156" s="478"/>
      <c r="AJ1156" s="417"/>
      <c r="AK1156" s="478"/>
      <c r="AL1156" s="417"/>
      <c r="AM1156" s="417"/>
      <c r="AN1156" s="417"/>
      <c r="AO1156" s="478"/>
      <c r="AP1156" s="417"/>
      <c r="AQ1156" s="478"/>
      <c r="AR1156" s="417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</row>
    <row r="1157" spans="1:86">
      <c r="A1157" s="725">
        <v>284</v>
      </c>
      <c r="B1157" s="609">
        <v>354462</v>
      </c>
      <c r="C1157" s="579" t="s">
        <v>1028</v>
      </c>
      <c r="D1157" s="611">
        <v>2</v>
      </c>
      <c r="E1157" s="611">
        <v>8000</v>
      </c>
      <c r="F1157" s="611">
        <v>2</v>
      </c>
      <c r="G1157" s="611">
        <v>8000</v>
      </c>
      <c r="H1157" s="609"/>
      <c r="I1157" s="609"/>
      <c r="J1157" s="609"/>
      <c r="K1157" s="611"/>
      <c r="L1157" s="609"/>
      <c r="M1157" s="611"/>
      <c r="N1157" s="609"/>
      <c r="O1157" s="609"/>
      <c r="P1157" s="609"/>
      <c r="Q1157" s="611"/>
      <c r="R1157" s="609"/>
      <c r="S1157" s="611"/>
      <c r="T1157" s="722" t="s">
        <v>1679</v>
      </c>
      <c r="U1157" s="722" t="s">
        <v>1935</v>
      </c>
      <c r="V1157" s="440" t="s">
        <v>11</v>
      </c>
      <c r="W1157" s="243">
        <v>2</v>
      </c>
      <c r="X1157" s="112" t="s">
        <v>5</v>
      </c>
      <c r="Y1157" s="387">
        <v>26922.26</v>
      </c>
      <c r="Z1157" s="416"/>
      <c r="AA1157" s="416"/>
      <c r="AB1157" s="416"/>
      <c r="AC1157" s="476"/>
      <c r="AD1157" s="416"/>
      <c r="AE1157" s="476"/>
      <c r="AF1157" s="416"/>
      <c r="AG1157" s="416"/>
      <c r="AH1157" s="416"/>
      <c r="AI1157" s="476"/>
      <c r="AJ1157" s="416"/>
      <c r="AK1157" s="476"/>
      <c r="AL1157" s="416"/>
      <c r="AM1157" s="416"/>
      <c r="AN1157" s="416"/>
      <c r="AO1157" s="476"/>
      <c r="AP1157" s="416"/>
      <c r="AQ1157" s="476"/>
      <c r="AR1157" s="416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</row>
    <row r="1158" spans="1:86">
      <c r="A1158" s="726"/>
      <c r="B1158" s="628"/>
      <c r="C1158" s="627"/>
      <c r="D1158" s="712"/>
      <c r="E1158" s="712"/>
      <c r="F1158" s="712"/>
      <c r="G1158" s="712"/>
      <c r="H1158" s="628"/>
      <c r="I1158" s="628"/>
      <c r="J1158" s="628"/>
      <c r="K1158" s="712"/>
      <c r="L1158" s="628"/>
      <c r="M1158" s="712"/>
      <c r="N1158" s="628"/>
      <c r="O1158" s="628"/>
      <c r="P1158" s="628"/>
      <c r="Q1158" s="712"/>
      <c r="R1158" s="628"/>
      <c r="S1158" s="712"/>
      <c r="T1158" s="723"/>
      <c r="U1158" s="723"/>
      <c r="V1158" s="442"/>
      <c r="W1158" s="243">
        <v>8000</v>
      </c>
      <c r="X1158" s="112" t="s">
        <v>8</v>
      </c>
      <c r="Y1158" s="388"/>
      <c r="Z1158" s="475"/>
      <c r="AA1158" s="475"/>
      <c r="AB1158" s="475"/>
      <c r="AC1158" s="477"/>
      <c r="AD1158" s="475"/>
      <c r="AE1158" s="477"/>
      <c r="AF1158" s="475"/>
      <c r="AG1158" s="475"/>
      <c r="AH1158" s="475"/>
      <c r="AI1158" s="477"/>
      <c r="AJ1158" s="475"/>
      <c r="AK1158" s="477"/>
      <c r="AL1158" s="475"/>
      <c r="AM1158" s="475"/>
      <c r="AN1158" s="475"/>
      <c r="AO1158" s="477"/>
      <c r="AP1158" s="475"/>
      <c r="AQ1158" s="477"/>
      <c r="AR1158" s="475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</row>
    <row r="1159" spans="1:86">
      <c r="A1159" s="727"/>
      <c r="B1159" s="610"/>
      <c r="C1159" s="580"/>
      <c r="D1159" s="612"/>
      <c r="E1159" s="612"/>
      <c r="F1159" s="612"/>
      <c r="G1159" s="612"/>
      <c r="H1159" s="610"/>
      <c r="I1159" s="610"/>
      <c r="J1159" s="610"/>
      <c r="K1159" s="612"/>
      <c r="L1159" s="610"/>
      <c r="M1159" s="612"/>
      <c r="N1159" s="610"/>
      <c r="O1159" s="610"/>
      <c r="P1159" s="610"/>
      <c r="Q1159" s="612"/>
      <c r="R1159" s="610"/>
      <c r="S1159" s="612"/>
      <c r="T1159" s="724"/>
      <c r="U1159" s="724"/>
      <c r="V1159" s="233" t="s">
        <v>105</v>
      </c>
      <c r="W1159" s="243">
        <f>W1158</f>
        <v>8000</v>
      </c>
      <c r="X1159" s="112" t="s">
        <v>8</v>
      </c>
      <c r="Y1159" s="389"/>
      <c r="Z1159" s="417"/>
      <c r="AA1159" s="417"/>
      <c r="AB1159" s="417"/>
      <c r="AC1159" s="478"/>
      <c r="AD1159" s="417"/>
      <c r="AE1159" s="478"/>
      <c r="AF1159" s="417"/>
      <c r="AG1159" s="417"/>
      <c r="AH1159" s="417"/>
      <c r="AI1159" s="478"/>
      <c r="AJ1159" s="417"/>
      <c r="AK1159" s="478"/>
      <c r="AL1159" s="417"/>
      <c r="AM1159" s="417"/>
      <c r="AN1159" s="417"/>
      <c r="AO1159" s="478"/>
      <c r="AP1159" s="417"/>
      <c r="AQ1159" s="478"/>
      <c r="AR1159" s="417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</row>
    <row r="1160" spans="1:86" ht="21" customHeight="1">
      <c r="A1160" s="581">
        <v>285</v>
      </c>
      <c r="B1160" s="928">
        <v>354204</v>
      </c>
      <c r="C1160" s="927" t="s">
        <v>1032</v>
      </c>
      <c r="D1160" s="387">
        <v>2.2999999999999998</v>
      </c>
      <c r="E1160" s="887">
        <v>12650</v>
      </c>
      <c r="F1160" s="387">
        <v>2.2999999999999998</v>
      </c>
      <c r="G1160" s="887">
        <v>12650</v>
      </c>
      <c r="H1160" s="928" t="s">
        <v>2287</v>
      </c>
      <c r="I1160" s="928" t="s">
        <v>1943</v>
      </c>
      <c r="J1160" s="622" t="s">
        <v>11</v>
      </c>
      <c r="K1160" s="202">
        <v>1.8</v>
      </c>
      <c r="L1160" s="192" t="s">
        <v>5</v>
      </c>
      <c r="M1160" s="387">
        <v>16777.183000000001</v>
      </c>
      <c r="N1160" s="416"/>
      <c r="O1160" s="416"/>
      <c r="P1160" s="416"/>
      <c r="Q1160" s="476"/>
      <c r="R1160" s="416"/>
      <c r="S1160" s="476"/>
      <c r="T1160" s="416"/>
      <c r="U1160" s="416"/>
      <c r="V1160" s="416"/>
      <c r="W1160" s="476"/>
      <c r="X1160" s="416"/>
      <c r="Y1160" s="476"/>
      <c r="Z1160" s="416"/>
      <c r="AA1160" s="416"/>
      <c r="AB1160" s="416"/>
      <c r="AC1160" s="476"/>
      <c r="AD1160" s="416"/>
      <c r="AE1160" s="476"/>
      <c r="AF1160" s="416"/>
      <c r="AG1160" s="416"/>
      <c r="AH1160" s="416"/>
      <c r="AI1160" s="476"/>
      <c r="AJ1160" s="416"/>
      <c r="AK1160" s="476"/>
      <c r="AL1160" s="416"/>
      <c r="AM1160" s="416"/>
      <c r="AN1160" s="416"/>
      <c r="AO1160" s="476"/>
      <c r="AP1160" s="416"/>
      <c r="AQ1160" s="476"/>
      <c r="AR1160" s="416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</row>
    <row r="1161" spans="1:86" ht="21" customHeight="1">
      <c r="A1161" s="634"/>
      <c r="B1161" s="930"/>
      <c r="C1161" s="929"/>
      <c r="D1161" s="388"/>
      <c r="E1161" s="889"/>
      <c r="F1161" s="388"/>
      <c r="G1161" s="889"/>
      <c r="H1161" s="930"/>
      <c r="I1161" s="930"/>
      <c r="J1161" s="623"/>
      <c r="K1161" s="202">
        <v>13000</v>
      </c>
      <c r="L1161" s="192" t="s">
        <v>8</v>
      </c>
      <c r="M1161" s="388"/>
      <c r="N1161" s="475"/>
      <c r="O1161" s="475"/>
      <c r="P1161" s="475"/>
      <c r="Q1161" s="477"/>
      <c r="R1161" s="475"/>
      <c r="S1161" s="477"/>
      <c r="T1161" s="475"/>
      <c r="U1161" s="475"/>
      <c r="V1161" s="475"/>
      <c r="W1161" s="477"/>
      <c r="X1161" s="475"/>
      <c r="Y1161" s="477"/>
      <c r="Z1161" s="475"/>
      <c r="AA1161" s="475"/>
      <c r="AB1161" s="475"/>
      <c r="AC1161" s="477"/>
      <c r="AD1161" s="475"/>
      <c r="AE1161" s="477"/>
      <c r="AF1161" s="475"/>
      <c r="AG1161" s="475"/>
      <c r="AH1161" s="475"/>
      <c r="AI1161" s="477"/>
      <c r="AJ1161" s="475"/>
      <c r="AK1161" s="477"/>
      <c r="AL1161" s="475"/>
      <c r="AM1161" s="475"/>
      <c r="AN1161" s="475"/>
      <c r="AO1161" s="477"/>
      <c r="AP1161" s="475"/>
      <c r="AQ1161" s="477"/>
      <c r="AR1161" s="475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</row>
    <row r="1162" spans="1:86" ht="18" customHeight="1">
      <c r="A1162" s="582"/>
      <c r="B1162" s="932"/>
      <c r="C1162" s="931"/>
      <c r="D1162" s="389"/>
      <c r="E1162" s="891"/>
      <c r="F1162" s="389"/>
      <c r="G1162" s="891"/>
      <c r="H1162" s="932"/>
      <c r="I1162" s="932"/>
      <c r="J1162" s="325" t="s">
        <v>105</v>
      </c>
      <c r="K1162" s="202">
        <f>K1161</f>
        <v>13000</v>
      </c>
      <c r="L1162" s="192" t="s">
        <v>8</v>
      </c>
      <c r="M1162" s="389"/>
      <c r="N1162" s="417"/>
      <c r="O1162" s="417"/>
      <c r="P1162" s="417"/>
      <c r="Q1162" s="478"/>
      <c r="R1162" s="417"/>
      <c r="S1162" s="478"/>
      <c r="T1162" s="417"/>
      <c r="U1162" s="417"/>
      <c r="V1162" s="417"/>
      <c r="W1162" s="478"/>
      <c r="X1162" s="417"/>
      <c r="Y1162" s="478"/>
      <c r="Z1162" s="417"/>
      <c r="AA1162" s="417"/>
      <c r="AB1162" s="417"/>
      <c r="AC1162" s="478"/>
      <c r="AD1162" s="417"/>
      <c r="AE1162" s="478"/>
      <c r="AF1162" s="417"/>
      <c r="AG1162" s="417"/>
      <c r="AH1162" s="417"/>
      <c r="AI1162" s="478"/>
      <c r="AJ1162" s="417"/>
      <c r="AK1162" s="478"/>
      <c r="AL1162" s="417"/>
      <c r="AM1162" s="417"/>
      <c r="AN1162" s="417"/>
      <c r="AO1162" s="478"/>
      <c r="AP1162" s="417"/>
      <c r="AQ1162" s="478"/>
      <c r="AR1162" s="417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</row>
    <row r="1163" spans="1:86">
      <c r="A1163" s="468">
        <v>286</v>
      </c>
      <c r="B1163" s="722">
        <v>354464</v>
      </c>
      <c r="C1163" s="728" t="s">
        <v>2161</v>
      </c>
      <c r="D1163" s="501">
        <v>1.3</v>
      </c>
      <c r="E1163" s="501">
        <v>8749</v>
      </c>
      <c r="F1163" s="501">
        <v>1.3</v>
      </c>
      <c r="G1163" s="501">
        <v>8749</v>
      </c>
      <c r="H1163" s="722"/>
      <c r="I1163" s="722"/>
      <c r="J1163" s="722"/>
      <c r="K1163" s="501"/>
      <c r="L1163" s="722"/>
      <c r="M1163" s="501"/>
      <c r="N1163" s="722" t="s">
        <v>2065</v>
      </c>
      <c r="O1163" s="722" t="s">
        <v>2162</v>
      </c>
      <c r="P1163" s="440" t="s">
        <v>11</v>
      </c>
      <c r="Q1163" s="267">
        <v>0.5</v>
      </c>
      <c r="R1163" s="226" t="s">
        <v>5</v>
      </c>
      <c r="S1163" s="421">
        <v>6463.3408533757365</v>
      </c>
      <c r="T1163" s="418"/>
      <c r="U1163" s="418"/>
      <c r="V1163" s="418"/>
      <c r="W1163" s="421"/>
      <c r="X1163" s="418"/>
      <c r="Y1163" s="421"/>
      <c r="Z1163" s="418"/>
      <c r="AA1163" s="418"/>
      <c r="AB1163" s="418"/>
      <c r="AC1163" s="421"/>
      <c r="AD1163" s="418"/>
      <c r="AE1163" s="421"/>
      <c r="AF1163" s="418"/>
      <c r="AG1163" s="418"/>
      <c r="AH1163" s="418"/>
      <c r="AI1163" s="421"/>
      <c r="AJ1163" s="418"/>
      <c r="AK1163" s="421"/>
      <c r="AL1163" s="418"/>
      <c r="AM1163" s="418"/>
      <c r="AN1163" s="418"/>
      <c r="AO1163" s="421"/>
      <c r="AP1163" s="418"/>
      <c r="AQ1163" s="421"/>
      <c r="AR1163" s="418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</row>
    <row r="1164" spans="1:86">
      <c r="A1164" s="469"/>
      <c r="B1164" s="723"/>
      <c r="C1164" s="729"/>
      <c r="D1164" s="502"/>
      <c r="E1164" s="502"/>
      <c r="F1164" s="502"/>
      <c r="G1164" s="502"/>
      <c r="H1164" s="723"/>
      <c r="I1164" s="723"/>
      <c r="J1164" s="723"/>
      <c r="K1164" s="502"/>
      <c r="L1164" s="723"/>
      <c r="M1164" s="502"/>
      <c r="N1164" s="723"/>
      <c r="O1164" s="723"/>
      <c r="P1164" s="442"/>
      <c r="Q1164" s="268">
        <v>3365</v>
      </c>
      <c r="R1164" s="229" t="s">
        <v>8</v>
      </c>
      <c r="S1164" s="422"/>
      <c r="T1164" s="419"/>
      <c r="U1164" s="419"/>
      <c r="V1164" s="419"/>
      <c r="W1164" s="422"/>
      <c r="X1164" s="419"/>
      <c r="Y1164" s="422"/>
      <c r="Z1164" s="419"/>
      <c r="AA1164" s="419"/>
      <c r="AB1164" s="419"/>
      <c r="AC1164" s="422"/>
      <c r="AD1164" s="419"/>
      <c r="AE1164" s="422"/>
      <c r="AF1164" s="419"/>
      <c r="AG1164" s="419"/>
      <c r="AH1164" s="419"/>
      <c r="AI1164" s="422"/>
      <c r="AJ1164" s="419"/>
      <c r="AK1164" s="422"/>
      <c r="AL1164" s="419"/>
      <c r="AM1164" s="419"/>
      <c r="AN1164" s="419"/>
      <c r="AO1164" s="422"/>
      <c r="AP1164" s="419"/>
      <c r="AQ1164" s="422"/>
      <c r="AR1164" s="419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</row>
    <row r="1165" spans="1:86">
      <c r="A1165" s="470"/>
      <c r="B1165" s="724"/>
      <c r="C1165" s="730"/>
      <c r="D1165" s="503"/>
      <c r="E1165" s="503"/>
      <c r="F1165" s="503"/>
      <c r="G1165" s="503"/>
      <c r="H1165" s="724"/>
      <c r="I1165" s="724"/>
      <c r="J1165" s="724"/>
      <c r="K1165" s="503"/>
      <c r="L1165" s="724"/>
      <c r="M1165" s="503"/>
      <c r="N1165" s="724"/>
      <c r="O1165" s="724"/>
      <c r="P1165" s="233" t="s">
        <v>105</v>
      </c>
      <c r="Q1165" s="243">
        <f>Q1164</f>
        <v>3365</v>
      </c>
      <c r="R1165" s="112" t="s">
        <v>8</v>
      </c>
      <c r="S1165" s="423"/>
      <c r="T1165" s="420"/>
      <c r="U1165" s="420"/>
      <c r="V1165" s="420"/>
      <c r="W1165" s="423"/>
      <c r="X1165" s="420"/>
      <c r="Y1165" s="423"/>
      <c r="Z1165" s="420"/>
      <c r="AA1165" s="420"/>
      <c r="AB1165" s="420"/>
      <c r="AC1165" s="423"/>
      <c r="AD1165" s="420"/>
      <c r="AE1165" s="423"/>
      <c r="AF1165" s="420"/>
      <c r="AG1165" s="420"/>
      <c r="AH1165" s="420"/>
      <c r="AI1165" s="423"/>
      <c r="AJ1165" s="420"/>
      <c r="AK1165" s="423"/>
      <c r="AL1165" s="420"/>
      <c r="AM1165" s="420"/>
      <c r="AN1165" s="420"/>
      <c r="AO1165" s="423"/>
      <c r="AP1165" s="420"/>
      <c r="AQ1165" s="423"/>
      <c r="AR1165" s="420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</row>
    <row r="1166" spans="1:86" ht="15" customHeight="1">
      <c r="A1166" s="393">
        <v>287</v>
      </c>
      <c r="B1166" s="722" t="s">
        <v>1034</v>
      </c>
      <c r="C1166" s="722" t="s">
        <v>2163</v>
      </c>
      <c r="D1166" s="501">
        <v>5</v>
      </c>
      <c r="E1166" s="501">
        <v>27150</v>
      </c>
      <c r="F1166" s="501">
        <v>5</v>
      </c>
      <c r="G1166" s="501">
        <v>27150</v>
      </c>
      <c r="H1166" s="722" t="s">
        <v>1913</v>
      </c>
      <c r="I1166" s="722" t="s">
        <v>2323</v>
      </c>
      <c r="J1166" s="440" t="s">
        <v>11</v>
      </c>
      <c r="K1166" s="320">
        <v>1.55</v>
      </c>
      <c r="L1166" s="321" t="s">
        <v>5</v>
      </c>
      <c r="M1166" s="387">
        <v>41511.701000000001</v>
      </c>
      <c r="N1166" s="387"/>
      <c r="O1166" s="387"/>
      <c r="P1166" s="387"/>
      <c r="Q1166" s="387"/>
      <c r="R1166" s="387"/>
      <c r="S1166" s="387"/>
      <c r="T1166" s="387"/>
      <c r="U1166" s="387"/>
      <c r="V1166" s="387"/>
      <c r="W1166" s="387"/>
      <c r="X1166" s="387"/>
      <c r="Y1166" s="387"/>
      <c r="Z1166" s="387"/>
      <c r="AA1166" s="387"/>
      <c r="AB1166" s="387"/>
      <c r="AC1166" s="387"/>
      <c r="AD1166" s="387"/>
      <c r="AE1166" s="387"/>
      <c r="AF1166" s="387"/>
      <c r="AG1166" s="387"/>
      <c r="AH1166" s="387"/>
      <c r="AI1166" s="387"/>
      <c r="AJ1166" s="387"/>
      <c r="AK1166" s="387"/>
      <c r="AL1166" s="387"/>
      <c r="AM1166" s="387"/>
      <c r="AN1166" s="387"/>
      <c r="AO1166" s="387"/>
      <c r="AP1166" s="387"/>
      <c r="AQ1166" s="387"/>
      <c r="AR1166" s="387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</row>
    <row r="1167" spans="1:86">
      <c r="A1167" s="394"/>
      <c r="B1167" s="723"/>
      <c r="C1167" s="723"/>
      <c r="D1167" s="502"/>
      <c r="E1167" s="502"/>
      <c r="F1167" s="502"/>
      <c r="G1167" s="502"/>
      <c r="H1167" s="723"/>
      <c r="I1167" s="723"/>
      <c r="J1167" s="442"/>
      <c r="K1167" s="320">
        <v>8990</v>
      </c>
      <c r="L1167" s="321" t="s">
        <v>8</v>
      </c>
      <c r="M1167" s="388"/>
      <c r="N1167" s="388"/>
      <c r="O1167" s="388"/>
      <c r="P1167" s="388"/>
      <c r="Q1167" s="388"/>
      <c r="R1167" s="388"/>
      <c r="S1167" s="388"/>
      <c r="T1167" s="388"/>
      <c r="U1167" s="388"/>
      <c r="V1167" s="388"/>
      <c r="W1167" s="388"/>
      <c r="X1167" s="388"/>
      <c r="Y1167" s="388"/>
      <c r="Z1167" s="388"/>
      <c r="AA1167" s="388"/>
      <c r="AB1167" s="388"/>
      <c r="AC1167" s="388"/>
      <c r="AD1167" s="388"/>
      <c r="AE1167" s="388"/>
      <c r="AF1167" s="388"/>
      <c r="AG1167" s="388"/>
      <c r="AH1167" s="388"/>
      <c r="AI1167" s="388"/>
      <c r="AJ1167" s="388"/>
      <c r="AK1167" s="388"/>
      <c r="AL1167" s="388"/>
      <c r="AM1167" s="388"/>
      <c r="AN1167" s="388"/>
      <c r="AO1167" s="388"/>
      <c r="AP1167" s="388"/>
      <c r="AQ1167" s="388"/>
      <c r="AR1167" s="388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</row>
    <row r="1168" spans="1:86">
      <c r="A1168" s="394"/>
      <c r="B1168" s="723"/>
      <c r="C1168" s="723"/>
      <c r="D1168" s="502"/>
      <c r="E1168" s="502"/>
      <c r="F1168" s="502"/>
      <c r="G1168" s="502"/>
      <c r="H1168" s="724"/>
      <c r="I1168" s="724"/>
      <c r="J1168" s="232" t="s">
        <v>105</v>
      </c>
      <c r="K1168" s="320">
        <f>K1167</f>
        <v>8990</v>
      </c>
      <c r="L1168" s="321" t="s">
        <v>8</v>
      </c>
      <c r="M1168" s="388"/>
      <c r="N1168" s="388"/>
      <c r="O1168" s="388"/>
      <c r="P1168" s="388"/>
      <c r="Q1168" s="388"/>
      <c r="R1168" s="388"/>
      <c r="S1168" s="388"/>
      <c r="T1168" s="388"/>
      <c r="U1168" s="388"/>
      <c r="V1168" s="388"/>
      <c r="W1168" s="388"/>
      <c r="X1168" s="388"/>
      <c r="Y1168" s="388"/>
      <c r="Z1168" s="388"/>
      <c r="AA1168" s="388"/>
      <c r="AB1168" s="388"/>
      <c r="AC1168" s="388"/>
      <c r="AD1168" s="388"/>
      <c r="AE1168" s="388"/>
      <c r="AF1168" s="388"/>
      <c r="AG1168" s="388"/>
      <c r="AH1168" s="388"/>
      <c r="AI1168" s="388"/>
      <c r="AJ1168" s="388"/>
      <c r="AK1168" s="388"/>
      <c r="AL1168" s="388"/>
      <c r="AM1168" s="388"/>
      <c r="AN1168" s="388"/>
      <c r="AO1168" s="388"/>
      <c r="AP1168" s="388"/>
      <c r="AQ1168" s="388"/>
      <c r="AR1168" s="388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</row>
    <row r="1169" spans="1:86" ht="27" customHeight="1">
      <c r="A1169" s="394"/>
      <c r="B1169" s="723"/>
      <c r="C1169" s="723"/>
      <c r="D1169" s="502"/>
      <c r="E1169" s="502"/>
      <c r="F1169" s="502"/>
      <c r="G1169" s="502"/>
      <c r="H1169" s="722" t="s">
        <v>2324</v>
      </c>
      <c r="I1169" s="722" t="s">
        <v>2013</v>
      </c>
      <c r="J1169" s="440" t="s">
        <v>11</v>
      </c>
      <c r="K1169" s="320">
        <v>0.37</v>
      </c>
      <c r="L1169" s="321" t="s">
        <v>5</v>
      </c>
      <c r="M1169" s="388"/>
      <c r="N1169" s="388"/>
      <c r="O1169" s="388"/>
      <c r="P1169" s="388"/>
      <c r="Q1169" s="388"/>
      <c r="R1169" s="388"/>
      <c r="S1169" s="388"/>
      <c r="T1169" s="388"/>
      <c r="U1169" s="388"/>
      <c r="V1169" s="388"/>
      <c r="W1169" s="388"/>
      <c r="X1169" s="388"/>
      <c r="Y1169" s="388"/>
      <c r="Z1169" s="388"/>
      <c r="AA1169" s="388"/>
      <c r="AB1169" s="388"/>
      <c r="AC1169" s="388"/>
      <c r="AD1169" s="388"/>
      <c r="AE1169" s="388"/>
      <c r="AF1169" s="388"/>
      <c r="AG1169" s="388"/>
      <c r="AH1169" s="388"/>
      <c r="AI1169" s="388"/>
      <c r="AJ1169" s="388"/>
      <c r="AK1169" s="388"/>
      <c r="AL1169" s="388"/>
      <c r="AM1169" s="388"/>
      <c r="AN1169" s="388"/>
      <c r="AO1169" s="388"/>
      <c r="AP1169" s="388"/>
      <c r="AQ1169" s="388"/>
      <c r="AR1169" s="388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</row>
    <row r="1170" spans="1:86" ht="27" customHeight="1">
      <c r="A1170" s="394"/>
      <c r="B1170" s="723"/>
      <c r="C1170" s="723"/>
      <c r="D1170" s="502"/>
      <c r="E1170" s="502"/>
      <c r="F1170" s="502"/>
      <c r="G1170" s="502"/>
      <c r="H1170" s="723"/>
      <c r="I1170" s="723"/>
      <c r="J1170" s="442"/>
      <c r="K1170" s="320">
        <v>1850</v>
      </c>
      <c r="L1170" s="321" t="s">
        <v>8</v>
      </c>
      <c r="M1170" s="388"/>
      <c r="N1170" s="388"/>
      <c r="O1170" s="388"/>
      <c r="P1170" s="388"/>
      <c r="Q1170" s="388"/>
      <c r="R1170" s="388"/>
      <c r="S1170" s="388"/>
      <c r="T1170" s="388"/>
      <c r="U1170" s="388"/>
      <c r="V1170" s="388"/>
      <c r="W1170" s="388"/>
      <c r="X1170" s="388"/>
      <c r="Y1170" s="388"/>
      <c r="Z1170" s="388"/>
      <c r="AA1170" s="388"/>
      <c r="AB1170" s="388"/>
      <c r="AC1170" s="388"/>
      <c r="AD1170" s="388"/>
      <c r="AE1170" s="388"/>
      <c r="AF1170" s="388"/>
      <c r="AG1170" s="388"/>
      <c r="AH1170" s="388"/>
      <c r="AI1170" s="388"/>
      <c r="AJ1170" s="388"/>
      <c r="AK1170" s="388"/>
      <c r="AL1170" s="388"/>
      <c r="AM1170" s="388"/>
      <c r="AN1170" s="388"/>
      <c r="AO1170" s="388"/>
      <c r="AP1170" s="388"/>
      <c r="AQ1170" s="388"/>
      <c r="AR1170" s="388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</row>
    <row r="1171" spans="1:86" ht="27" customHeight="1">
      <c r="A1171" s="395"/>
      <c r="B1171" s="724"/>
      <c r="C1171" s="724"/>
      <c r="D1171" s="503"/>
      <c r="E1171" s="503"/>
      <c r="F1171" s="503"/>
      <c r="G1171" s="503"/>
      <c r="H1171" s="724"/>
      <c r="I1171" s="724"/>
      <c r="J1171" s="232" t="s">
        <v>105</v>
      </c>
      <c r="K1171" s="320">
        <f>K1170</f>
        <v>1850</v>
      </c>
      <c r="L1171" s="321" t="s">
        <v>8</v>
      </c>
      <c r="M1171" s="389"/>
      <c r="N1171" s="389"/>
      <c r="O1171" s="389"/>
      <c r="P1171" s="389"/>
      <c r="Q1171" s="389"/>
      <c r="R1171" s="389"/>
      <c r="S1171" s="389"/>
      <c r="T1171" s="389"/>
      <c r="U1171" s="389"/>
      <c r="V1171" s="389"/>
      <c r="W1171" s="389"/>
      <c r="X1171" s="389"/>
      <c r="Y1171" s="389"/>
      <c r="Z1171" s="389"/>
      <c r="AA1171" s="389"/>
      <c r="AB1171" s="389"/>
      <c r="AC1171" s="389"/>
      <c r="AD1171" s="389"/>
      <c r="AE1171" s="389"/>
      <c r="AF1171" s="389"/>
      <c r="AG1171" s="389"/>
      <c r="AH1171" s="389"/>
      <c r="AI1171" s="389"/>
      <c r="AJ1171" s="389"/>
      <c r="AK1171" s="389"/>
      <c r="AL1171" s="389"/>
      <c r="AM1171" s="389"/>
      <c r="AN1171" s="389"/>
      <c r="AO1171" s="389"/>
      <c r="AP1171" s="389"/>
      <c r="AQ1171" s="389"/>
      <c r="AR1171" s="389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</row>
    <row r="1172" spans="1:86" ht="17.25" customHeight="1">
      <c r="A1172" s="613">
        <v>288</v>
      </c>
      <c r="B1172" s="749" t="s">
        <v>1059</v>
      </c>
      <c r="C1172" s="895" t="s">
        <v>1060</v>
      </c>
      <c r="D1172" s="896">
        <v>1.1000000000000001</v>
      </c>
      <c r="E1172" s="896">
        <v>6600</v>
      </c>
      <c r="F1172" s="896">
        <v>1.1000000000000001</v>
      </c>
      <c r="G1172" s="896">
        <v>6600</v>
      </c>
      <c r="H1172" s="446"/>
      <c r="I1172" s="446"/>
      <c r="J1172" s="446"/>
      <c r="K1172" s="869"/>
      <c r="L1172" s="446"/>
      <c r="M1172" s="869"/>
      <c r="N1172" s="416"/>
      <c r="O1172" s="416"/>
      <c r="P1172" s="416"/>
      <c r="Q1172" s="476"/>
      <c r="R1172" s="416"/>
      <c r="S1172" s="476"/>
      <c r="T1172" s="416"/>
      <c r="U1172" s="416"/>
      <c r="V1172" s="416"/>
      <c r="W1172" s="476"/>
      <c r="X1172" s="416"/>
      <c r="Y1172" s="476"/>
      <c r="Z1172" s="416"/>
      <c r="AA1172" s="416"/>
      <c r="AB1172" s="416"/>
      <c r="AC1172" s="476"/>
      <c r="AD1172" s="416"/>
      <c r="AE1172" s="476"/>
      <c r="AF1172" s="722" t="s">
        <v>2076</v>
      </c>
      <c r="AG1172" s="722" t="s">
        <v>2164</v>
      </c>
      <c r="AH1172" s="440" t="s">
        <v>11</v>
      </c>
      <c r="AI1172" s="243">
        <v>0.5</v>
      </c>
      <c r="AJ1172" s="112" t="s">
        <v>5</v>
      </c>
      <c r="AK1172" s="387">
        <v>6598.31</v>
      </c>
      <c r="AL1172" s="416"/>
      <c r="AM1172" s="416"/>
      <c r="AN1172" s="416"/>
      <c r="AO1172" s="476"/>
      <c r="AP1172" s="416"/>
      <c r="AQ1172" s="476"/>
      <c r="AR1172" s="416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</row>
    <row r="1173" spans="1:86">
      <c r="A1173" s="614"/>
      <c r="B1173" s="913"/>
      <c r="C1173" s="897"/>
      <c r="D1173" s="898"/>
      <c r="E1173" s="898"/>
      <c r="F1173" s="898"/>
      <c r="G1173" s="898"/>
      <c r="H1173" s="746"/>
      <c r="I1173" s="746"/>
      <c r="J1173" s="746"/>
      <c r="K1173" s="899"/>
      <c r="L1173" s="746"/>
      <c r="M1173" s="899"/>
      <c r="N1173" s="475"/>
      <c r="O1173" s="475"/>
      <c r="P1173" s="475"/>
      <c r="Q1173" s="477"/>
      <c r="R1173" s="475"/>
      <c r="S1173" s="477"/>
      <c r="T1173" s="475"/>
      <c r="U1173" s="475"/>
      <c r="V1173" s="475"/>
      <c r="W1173" s="477"/>
      <c r="X1173" s="475"/>
      <c r="Y1173" s="477"/>
      <c r="Z1173" s="475"/>
      <c r="AA1173" s="475"/>
      <c r="AB1173" s="475"/>
      <c r="AC1173" s="477"/>
      <c r="AD1173" s="475"/>
      <c r="AE1173" s="477"/>
      <c r="AF1173" s="723"/>
      <c r="AG1173" s="723"/>
      <c r="AH1173" s="442"/>
      <c r="AI1173" s="243">
        <v>3000</v>
      </c>
      <c r="AJ1173" s="112" t="s">
        <v>8</v>
      </c>
      <c r="AK1173" s="388"/>
      <c r="AL1173" s="475"/>
      <c r="AM1173" s="475"/>
      <c r="AN1173" s="475"/>
      <c r="AO1173" s="477"/>
      <c r="AP1173" s="475"/>
      <c r="AQ1173" s="477"/>
      <c r="AR1173" s="475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</row>
    <row r="1174" spans="1:86">
      <c r="A1174" s="615"/>
      <c r="B1174" s="750"/>
      <c r="C1174" s="900"/>
      <c r="D1174" s="901"/>
      <c r="E1174" s="901"/>
      <c r="F1174" s="901"/>
      <c r="G1174" s="901"/>
      <c r="H1174" s="447"/>
      <c r="I1174" s="447"/>
      <c r="J1174" s="447"/>
      <c r="K1174" s="870"/>
      <c r="L1174" s="447"/>
      <c r="M1174" s="870"/>
      <c r="N1174" s="417"/>
      <c r="O1174" s="417"/>
      <c r="P1174" s="417"/>
      <c r="Q1174" s="478"/>
      <c r="R1174" s="417"/>
      <c r="S1174" s="478"/>
      <c r="T1174" s="417"/>
      <c r="U1174" s="417"/>
      <c r="V1174" s="417"/>
      <c r="W1174" s="478"/>
      <c r="X1174" s="417"/>
      <c r="Y1174" s="478"/>
      <c r="Z1174" s="417"/>
      <c r="AA1174" s="417"/>
      <c r="AB1174" s="417"/>
      <c r="AC1174" s="478"/>
      <c r="AD1174" s="417"/>
      <c r="AE1174" s="478"/>
      <c r="AF1174" s="724"/>
      <c r="AG1174" s="724"/>
      <c r="AH1174" s="233" t="s">
        <v>105</v>
      </c>
      <c r="AI1174" s="243">
        <f>AI1173</f>
        <v>3000</v>
      </c>
      <c r="AJ1174" s="112" t="s">
        <v>8</v>
      </c>
      <c r="AK1174" s="389"/>
      <c r="AL1174" s="417"/>
      <c r="AM1174" s="417"/>
      <c r="AN1174" s="417"/>
      <c r="AO1174" s="478"/>
      <c r="AP1174" s="417"/>
      <c r="AQ1174" s="478"/>
      <c r="AR1174" s="417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</row>
    <row r="1175" spans="1:86">
      <c r="A1175" s="613">
        <v>289</v>
      </c>
      <c r="B1175" s="749" t="s">
        <v>1061</v>
      </c>
      <c r="C1175" s="895" t="s">
        <v>1062</v>
      </c>
      <c r="D1175" s="896">
        <v>0.8</v>
      </c>
      <c r="E1175" s="896">
        <v>4800</v>
      </c>
      <c r="F1175" s="896">
        <v>0.8</v>
      </c>
      <c r="G1175" s="896">
        <v>4800</v>
      </c>
      <c r="H1175" s="446"/>
      <c r="I1175" s="446"/>
      <c r="J1175" s="446"/>
      <c r="K1175" s="869"/>
      <c r="L1175" s="446"/>
      <c r="M1175" s="869"/>
      <c r="N1175" s="416"/>
      <c r="O1175" s="416"/>
      <c r="P1175" s="416"/>
      <c r="Q1175" s="476"/>
      <c r="R1175" s="416"/>
      <c r="S1175" s="476"/>
      <c r="T1175" s="416"/>
      <c r="U1175" s="416"/>
      <c r="V1175" s="416"/>
      <c r="W1175" s="476"/>
      <c r="X1175" s="416"/>
      <c r="Y1175" s="476"/>
      <c r="Z1175" s="416"/>
      <c r="AA1175" s="416"/>
      <c r="AB1175" s="416"/>
      <c r="AC1175" s="476"/>
      <c r="AD1175" s="416"/>
      <c r="AE1175" s="476"/>
      <c r="AF1175" s="372" t="s">
        <v>2076</v>
      </c>
      <c r="AG1175" s="372" t="s">
        <v>1733</v>
      </c>
      <c r="AH1175" s="372" t="s">
        <v>11</v>
      </c>
      <c r="AI1175" s="267">
        <v>0.1</v>
      </c>
      <c r="AJ1175" s="226" t="s">
        <v>5</v>
      </c>
      <c r="AK1175" s="421">
        <v>1719.66</v>
      </c>
      <c r="AL1175" s="416"/>
      <c r="AM1175" s="416"/>
      <c r="AN1175" s="416"/>
      <c r="AO1175" s="476"/>
      <c r="AP1175" s="416"/>
      <c r="AQ1175" s="476"/>
      <c r="AR1175" s="416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</row>
    <row r="1176" spans="1:86">
      <c r="A1176" s="614"/>
      <c r="B1176" s="913"/>
      <c r="C1176" s="897"/>
      <c r="D1176" s="898"/>
      <c r="E1176" s="898"/>
      <c r="F1176" s="898"/>
      <c r="G1176" s="898"/>
      <c r="H1176" s="746"/>
      <c r="I1176" s="746"/>
      <c r="J1176" s="746"/>
      <c r="K1176" s="899"/>
      <c r="L1176" s="746"/>
      <c r="M1176" s="899"/>
      <c r="N1176" s="475"/>
      <c r="O1176" s="475"/>
      <c r="P1176" s="475"/>
      <c r="Q1176" s="477"/>
      <c r="R1176" s="475"/>
      <c r="S1176" s="477"/>
      <c r="T1176" s="475"/>
      <c r="U1176" s="475"/>
      <c r="V1176" s="475"/>
      <c r="W1176" s="477"/>
      <c r="X1176" s="475"/>
      <c r="Y1176" s="477"/>
      <c r="Z1176" s="475"/>
      <c r="AA1176" s="475"/>
      <c r="AB1176" s="475"/>
      <c r="AC1176" s="477"/>
      <c r="AD1176" s="475"/>
      <c r="AE1176" s="477"/>
      <c r="AF1176" s="373"/>
      <c r="AG1176" s="373"/>
      <c r="AH1176" s="374"/>
      <c r="AI1176" s="243">
        <v>600</v>
      </c>
      <c r="AJ1176" s="112" t="s">
        <v>8</v>
      </c>
      <c r="AK1176" s="422"/>
      <c r="AL1176" s="475"/>
      <c r="AM1176" s="475"/>
      <c r="AN1176" s="475"/>
      <c r="AO1176" s="477"/>
      <c r="AP1176" s="475"/>
      <c r="AQ1176" s="477"/>
      <c r="AR1176" s="475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</row>
    <row r="1177" spans="1:86">
      <c r="A1177" s="614"/>
      <c r="B1177" s="913"/>
      <c r="C1177" s="897"/>
      <c r="D1177" s="898"/>
      <c r="E1177" s="898"/>
      <c r="F1177" s="898"/>
      <c r="G1177" s="898"/>
      <c r="H1177" s="746"/>
      <c r="I1177" s="746"/>
      <c r="J1177" s="746"/>
      <c r="K1177" s="899"/>
      <c r="L1177" s="746"/>
      <c r="M1177" s="899"/>
      <c r="N1177" s="475"/>
      <c r="O1177" s="475"/>
      <c r="P1177" s="475"/>
      <c r="Q1177" s="477"/>
      <c r="R1177" s="475"/>
      <c r="S1177" s="477"/>
      <c r="T1177" s="475"/>
      <c r="U1177" s="475"/>
      <c r="V1177" s="475"/>
      <c r="W1177" s="477"/>
      <c r="X1177" s="475"/>
      <c r="Y1177" s="477"/>
      <c r="Z1177" s="475"/>
      <c r="AA1177" s="475"/>
      <c r="AB1177" s="475"/>
      <c r="AC1177" s="477"/>
      <c r="AD1177" s="475"/>
      <c r="AE1177" s="477"/>
      <c r="AF1177" s="373"/>
      <c r="AG1177" s="373"/>
      <c r="AH1177" s="372" t="s">
        <v>12</v>
      </c>
      <c r="AI1177" s="268">
        <v>14.8</v>
      </c>
      <c r="AJ1177" s="112" t="s">
        <v>8</v>
      </c>
      <c r="AK1177" s="422"/>
      <c r="AL1177" s="475"/>
      <c r="AM1177" s="475"/>
      <c r="AN1177" s="475"/>
      <c r="AO1177" s="477"/>
      <c r="AP1177" s="475"/>
      <c r="AQ1177" s="477"/>
      <c r="AR1177" s="475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</row>
    <row r="1178" spans="1:86">
      <c r="A1178" s="614"/>
      <c r="B1178" s="913"/>
      <c r="C1178" s="897"/>
      <c r="D1178" s="898"/>
      <c r="E1178" s="898"/>
      <c r="F1178" s="898"/>
      <c r="G1178" s="898"/>
      <c r="H1178" s="746"/>
      <c r="I1178" s="746"/>
      <c r="J1178" s="746"/>
      <c r="K1178" s="899"/>
      <c r="L1178" s="746"/>
      <c r="M1178" s="899"/>
      <c r="N1178" s="475"/>
      <c r="O1178" s="475"/>
      <c r="P1178" s="475"/>
      <c r="Q1178" s="477"/>
      <c r="R1178" s="475"/>
      <c r="S1178" s="477"/>
      <c r="T1178" s="475"/>
      <c r="U1178" s="475"/>
      <c r="V1178" s="475"/>
      <c r="W1178" s="477"/>
      <c r="X1178" s="475"/>
      <c r="Y1178" s="477"/>
      <c r="Z1178" s="475"/>
      <c r="AA1178" s="475"/>
      <c r="AB1178" s="475"/>
      <c r="AC1178" s="477"/>
      <c r="AD1178" s="475"/>
      <c r="AE1178" s="477"/>
      <c r="AF1178" s="373"/>
      <c r="AG1178" s="373"/>
      <c r="AH1178" s="374"/>
      <c r="AI1178" s="267">
        <v>0.1</v>
      </c>
      <c r="AJ1178" s="226" t="s">
        <v>5</v>
      </c>
      <c r="AK1178" s="422"/>
      <c r="AL1178" s="475"/>
      <c r="AM1178" s="475"/>
      <c r="AN1178" s="475"/>
      <c r="AO1178" s="477"/>
      <c r="AP1178" s="475"/>
      <c r="AQ1178" s="477"/>
      <c r="AR1178" s="475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</row>
    <row r="1179" spans="1:86">
      <c r="A1179" s="615"/>
      <c r="B1179" s="750" t="s">
        <v>1065</v>
      </c>
      <c r="C1179" s="900"/>
      <c r="D1179" s="901"/>
      <c r="E1179" s="901"/>
      <c r="F1179" s="901"/>
      <c r="G1179" s="901"/>
      <c r="H1179" s="447"/>
      <c r="I1179" s="447"/>
      <c r="J1179" s="447"/>
      <c r="K1179" s="870"/>
      <c r="L1179" s="447"/>
      <c r="M1179" s="870"/>
      <c r="N1179" s="417"/>
      <c r="O1179" s="417"/>
      <c r="P1179" s="417"/>
      <c r="Q1179" s="478"/>
      <c r="R1179" s="417"/>
      <c r="S1179" s="478"/>
      <c r="T1179" s="417"/>
      <c r="U1179" s="417"/>
      <c r="V1179" s="417"/>
      <c r="W1179" s="478"/>
      <c r="X1179" s="417"/>
      <c r="Y1179" s="478"/>
      <c r="Z1179" s="417"/>
      <c r="AA1179" s="417"/>
      <c r="AB1179" s="417"/>
      <c r="AC1179" s="478"/>
      <c r="AD1179" s="417"/>
      <c r="AE1179" s="478"/>
      <c r="AF1179" s="374"/>
      <c r="AG1179" s="374"/>
      <c r="AH1179" s="233" t="s">
        <v>105</v>
      </c>
      <c r="AI1179" s="243">
        <f>AI1176</f>
        <v>600</v>
      </c>
      <c r="AJ1179" s="112" t="s">
        <v>8</v>
      </c>
      <c r="AK1179" s="423"/>
      <c r="AL1179" s="417"/>
      <c r="AM1179" s="417"/>
      <c r="AN1179" s="417"/>
      <c r="AO1179" s="478"/>
      <c r="AP1179" s="417"/>
      <c r="AQ1179" s="478"/>
      <c r="AR1179" s="417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</row>
    <row r="1180" spans="1:86">
      <c r="A1180" s="613">
        <v>290</v>
      </c>
      <c r="B1180" s="749" t="s">
        <v>716</v>
      </c>
      <c r="C1180" s="895" t="s">
        <v>717</v>
      </c>
      <c r="D1180" s="896">
        <v>1.8</v>
      </c>
      <c r="E1180" s="896">
        <v>7920</v>
      </c>
      <c r="F1180" s="896">
        <v>1.8</v>
      </c>
      <c r="G1180" s="896">
        <v>7920</v>
      </c>
      <c r="H1180" s="722" t="s">
        <v>2294</v>
      </c>
      <c r="I1180" s="722" t="s">
        <v>1984</v>
      </c>
      <c r="J1180" s="440" t="s">
        <v>11</v>
      </c>
      <c r="K1180" s="320">
        <v>1.5</v>
      </c>
      <c r="L1180" s="321" t="s">
        <v>5</v>
      </c>
      <c r="M1180" s="387">
        <v>9866.3950000000004</v>
      </c>
      <c r="N1180" s="416"/>
      <c r="O1180" s="416"/>
      <c r="P1180" s="416"/>
      <c r="Q1180" s="476"/>
      <c r="R1180" s="416"/>
      <c r="S1180" s="476"/>
      <c r="T1180" s="416"/>
      <c r="U1180" s="416"/>
      <c r="V1180" s="416"/>
      <c r="W1180" s="476"/>
      <c r="X1180" s="416"/>
      <c r="Y1180" s="476"/>
      <c r="Z1180" s="416"/>
      <c r="AA1180" s="416"/>
      <c r="AB1180" s="416"/>
      <c r="AC1180" s="476"/>
      <c r="AD1180" s="416"/>
      <c r="AE1180" s="476"/>
      <c r="AF1180" s="416"/>
      <c r="AG1180" s="416"/>
      <c r="AH1180" s="416"/>
      <c r="AI1180" s="476"/>
      <c r="AJ1180" s="416"/>
      <c r="AK1180" s="476"/>
      <c r="AL1180" s="416"/>
      <c r="AM1180" s="416"/>
      <c r="AN1180" s="416"/>
      <c r="AO1180" s="476"/>
      <c r="AP1180" s="416"/>
      <c r="AQ1180" s="476"/>
      <c r="AR1180" s="416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</row>
    <row r="1181" spans="1:86">
      <c r="A1181" s="614"/>
      <c r="B1181" s="913"/>
      <c r="C1181" s="897"/>
      <c r="D1181" s="898"/>
      <c r="E1181" s="898"/>
      <c r="F1181" s="898"/>
      <c r="G1181" s="898"/>
      <c r="H1181" s="723"/>
      <c r="I1181" s="723"/>
      <c r="J1181" s="442"/>
      <c r="K1181" s="320">
        <v>6510</v>
      </c>
      <c r="L1181" s="321" t="s">
        <v>8</v>
      </c>
      <c r="M1181" s="388"/>
      <c r="N1181" s="475"/>
      <c r="O1181" s="475"/>
      <c r="P1181" s="475"/>
      <c r="Q1181" s="477"/>
      <c r="R1181" s="475"/>
      <c r="S1181" s="477"/>
      <c r="T1181" s="475"/>
      <c r="U1181" s="475"/>
      <c r="V1181" s="475"/>
      <c r="W1181" s="477"/>
      <c r="X1181" s="475"/>
      <c r="Y1181" s="477"/>
      <c r="Z1181" s="475"/>
      <c r="AA1181" s="475"/>
      <c r="AB1181" s="475"/>
      <c r="AC1181" s="477"/>
      <c r="AD1181" s="475"/>
      <c r="AE1181" s="477"/>
      <c r="AF1181" s="475"/>
      <c r="AG1181" s="475"/>
      <c r="AH1181" s="475"/>
      <c r="AI1181" s="477"/>
      <c r="AJ1181" s="475"/>
      <c r="AK1181" s="477"/>
      <c r="AL1181" s="475"/>
      <c r="AM1181" s="475"/>
      <c r="AN1181" s="475"/>
      <c r="AO1181" s="477"/>
      <c r="AP1181" s="475"/>
      <c r="AQ1181" s="477"/>
      <c r="AR1181" s="475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</row>
    <row r="1182" spans="1:86">
      <c r="A1182" s="615"/>
      <c r="B1182" s="750"/>
      <c r="C1182" s="900"/>
      <c r="D1182" s="901"/>
      <c r="E1182" s="901"/>
      <c r="F1182" s="901"/>
      <c r="G1182" s="901"/>
      <c r="H1182" s="724"/>
      <c r="I1182" s="724"/>
      <c r="J1182" s="232" t="s">
        <v>105</v>
      </c>
      <c r="K1182" s="320">
        <f>K1181</f>
        <v>6510</v>
      </c>
      <c r="L1182" s="321" t="s">
        <v>8</v>
      </c>
      <c r="M1182" s="389"/>
      <c r="N1182" s="417"/>
      <c r="O1182" s="417"/>
      <c r="P1182" s="417"/>
      <c r="Q1182" s="478"/>
      <c r="R1182" s="417"/>
      <c r="S1182" s="478"/>
      <c r="T1182" s="417"/>
      <c r="U1182" s="417"/>
      <c r="V1182" s="417"/>
      <c r="W1182" s="478"/>
      <c r="X1182" s="417"/>
      <c r="Y1182" s="478"/>
      <c r="Z1182" s="417"/>
      <c r="AA1182" s="417"/>
      <c r="AB1182" s="417"/>
      <c r="AC1182" s="478"/>
      <c r="AD1182" s="417"/>
      <c r="AE1182" s="478"/>
      <c r="AF1182" s="417"/>
      <c r="AG1182" s="417"/>
      <c r="AH1182" s="417"/>
      <c r="AI1182" s="478"/>
      <c r="AJ1182" s="417"/>
      <c r="AK1182" s="478"/>
      <c r="AL1182" s="417"/>
      <c r="AM1182" s="417"/>
      <c r="AN1182" s="417"/>
      <c r="AO1182" s="478"/>
      <c r="AP1182" s="417"/>
      <c r="AQ1182" s="478"/>
      <c r="AR1182" s="417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</row>
    <row r="1183" spans="1:86">
      <c r="A1183" s="468">
        <v>291</v>
      </c>
      <c r="B1183" s="922" t="s">
        <v>1081</v>
      </c>
      <c r="C1183" s="921" t="s">
        <v>1082</v>
      </c>
      <c r="D1183" s="390">
        <v>0.36</v>
      </c>
      <c r="E1183" s="390">
        <v>2400</v>
      </c>
      <c r="F1183" s="390">
        <v>0.36</v>
      </c>
      <c r="G1183" s="390">
        <v>2400</v>
      </c>
      <c r="H1183" s="922" t="s">
        <v>2292</v>
      </c>
      <c r="I1183" s="922" t="s">
        <v>2293</v>
      </c>
      <c r="J1183" s="405" t="s">
        <v>11</v>
      </c>
      <c r="K1183" s="266">
        <v>0.36</v>
      </c>
      <c r="L1183" s="316" t="s">
        <v>5</v>
      </c>
      <c r="M1183" s="390">
        <v>2991.5039999999999</v>
      </c>
      <c r="N1183" s="416"/>
      <c r="O1183" s="416"/>
      <c r="P1183" s="416"/>
      <c r="Q1183" s="476"/>
      <c r="R1183" s="416"/>
      <c r="S1183" s="476"/>
      <c r="T1183" s="416"/>
      <c r="U1183" s="416"/>
      <c r="V1183" s="416"/>
      <c r="W1183" s="476"/>
      <c r="X1183" s="416"/>
      <c r="Y1183" s="476"/>
      <c r="Z1183" s="416"/>
      <c r="AA1183" s="416"/>
      <c r="AB1183" s="416"/>
      <c r="AC1183" s="476"/>
      <c r="AD1183" s="416"/>
      <c r="AE1183" s="476"/>
      <c r="AF1183" s="416"/>
      <c r="AG1183" s="416"/>
      <c r="AH1183" s="416"/>
      <c r="AI1183" s="476"/>
      <c r="AJ1183" s="416"/>
      <c r="AK1183" s="476"/>
      <c r="AL1183" s="416"/>
      <c r="AM1183" s="416"/>
      <c r="AN1183" s="416"/>
      <c r="AO1183" s="476"/>
      <c r="AP1183" s="416"/>
      <c r="AQ1183" s="476"/>
      <c r="AR1183" s="416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</row>
    <row r="1184" spans="1:86">
      <c r="A1184" s="469"/>
      <c r="B1184" s="924"/>
      <c r="C1184" s="923"/>
      <c r="D1184" s="391"/>
      <c r="E1184" s="391"/>
      <c r="F1184" s="391"/>
      <c r="G1184" s="391"/>
      <c r="H1184" s="924"/>
      <c r="I1184" s="924"/>
      <c r="J1184" s="407"/>
      <c r="K1184" s="266">
        <v>2232</v>
      </c>
      <c r="L1184" s="316" t="s">
        <v>8</v>
      </c>
      <c r="M1184" s="391"/>
      <c r="N1184" s="475"/>
      <c r="O1184" s="475"/>
      <c r="P1184" s="475"/>
      <c r="Q1184" s="477"/>
      <c r="R1184" s="475"/>
      <c r="S1184" s="477"/>
      <c r="T1184" s="475"/>
      <c r="U1184" s="475"/>
      <c r="V1184" s="475"/>
      <c r="W1184" s="477"/>
      <c r="X1184" s="475"/>
      <c r="Y1184" s="477"/>
      <c r="Z1184" s="475"/>
      <c r="AA1184" s="475"/>
      <c r="AB1184" s="475"/>
      <c r="AC1184" s="477"/>
      <c r="AD1184" s="475"/>
      <c r="AE1184" s="477"/>
      <c r="AF1184" s="475"/>
      <c r="AG1184" s="475"/>
      <c r="AH1184" s="475"/>
      <c r="AI1184" s="477"/>
      <c r="AJ1184" s="475"/>
      <c r="AK1184" s="477"/>
      <c r="AL1184" s="475"/>
      <c r="AM1184" s="475"/>
      <c r="AN1184" s="475"/>
      <c r="AO1184" s="477"/>
      <c r="AP1184" s="475"/>
      <c r="AQ1184" s="477"/>
      <c r="AR1184" s="475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</row>
    <row r="1185" spans="1:86">
      <c r="A1185" s="469"/>
      <c r="B1185" s="924"/>
      <c r="C1185" s="923"/>
      <c r="D1185" s="391"/>
      <c r="E1185" s="391"/>
      <c r="F1185" s="391"/>
      <c r="G1185" s="391"/>
      <c r="H1185" s="924"/>
      <c r="I1185" s="924"/>
      <c r="J1185" s="405" t="s">
        <v>12</v>
      </c>
      <c r="K1185" s="326">
        <v>50.18</v>
      </c>
      <c r="L1185" s="316" t="s">
        <v>8</v>
      </c>
      <c r="M1185" s="391"/>
      <c r="N1185" s="475"/>
      <c r="O1185" s="475"/>
      <c r="P1185" s="475"/>
      <c r="Q1185" s="477"/>
      <c r="R1185" s="475"/>
      <c r="S1185" s="477"/>
      <c r="T1185" s="475"/>
      <c r="U1185" s="475"/>
      <c r="V1185" s="475"/>
      <c r="W1185" s="477"/>
      <c r="X1185" s="475"/>
      <c r="Y1185" s="477"/>
      <c r="Z1185" s="475"/>
      <c r="AA1185" s="475"/>
      <c r="AB1185" s="475"/>
      <c r="AC1185" s="477"/>
      <c r="AD1185" s="475"/>
      <c r="AE1185" s="477"/>
      <c r="AF1185" s="475"/>
      <c r="AG1185" s="475"/>
      <c r="AH1185" s="475"/>
      <c r="AI1185" s="477"/>
      <c r="AJ1185" s="475"/>
      <c r="AK1185" s="477"/>
      <c r="AL1185" s="475"/>
      <c r="AM1185" s="475"/>
      <c r="AN1185" s="475"/>
      <c r="AO1185" s="477"/>
      <c r="AP1185" s="475"/>
      <c r="AQ1185" s="477"/>
      <c r="AR1185" s="475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</row>
    <row r="1186" spans="1:86">
      <c r="A1186" s="469"/>
      <c r="B1186" s="924"/>
      <c r="C1186" s="923"/>
      <c r="D1186" s="391"/>
      <c r="E1186" s="391"/>
      <c r="F1186" s="391"/>
      <c r="G1186" s="391"/>
      <c r="H1186" s="924"/>
      <c r="I1186" s="924"/>
      <c r="J1186" s="407"/>
      <c r="K1186" s="266">
        <v>0.36</v>
      </c>
      <c r="L1186" s="316" t="s">
        <v>5</v>
      </c>
      <c r="M1186" s="391"/>
      <c r="N1186" s="475"/>
      <c r="O1186" s="475"/>
      <c r="P1186" s="475"/>
      <c r="Q1186" s="477"/>
      <c r="R1186" s="475"/>
      <c r="S1186" s="477"/>
      <c r="T1186" s="475"/>
      <c r="U1186" s="475"/>
      <c r="V1186" s="475"/>
      <c r="W1186" s="477"/>
      <c r="X1186" s="475"/>
      <c r="Y1186" s="477"/>
      <c r="Z1186" s="475"/>
      <c r="AA1186" s="475"/>
      <c r="AB1186" s="475"/>
      <c r="AC1186" s="477"/>
      <c r="AD1186" s="475"/>
      <c r="AE1186" s="477"/>
      <c r="AF1186" s="475"/>
      <c r="AG1186" s="475"/>
      <c r="AH1186" s="475"/>
      <c r="AI1186" s="477"/>
      <c r="AJ1186" s="475"/>
      <c r="AK1186" s="477"/>
      <c r="AL1186" s="475"/>
      <c r="AM1186" s="475"/>
      <c r="AN1186" s="475"/>
      <c r="AO1186" s="477"/>
      <c r="AP1186" s="475"/>
      <c r="AQ1186" s="477"/>
      <c r="AR1186" s="475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</row>
    <row r="1187" spans="1:86" ht="30">
      <c r="A1187" s="469"/>
      <c r="B1187" s="924"/>
      <c r="C1187" s="923"/>
      <c r="D1187" s="391"/>
      <c r="E1187" s="391"/>
      <c r="F1187" s="391"/>
      <c r="G1187" s="391"/>
      <c r="H1187" s="924"/>
      <c r="I1187" s="924"/>
      <c r="J1187" s="324" t="s">
        <v>44</v>
      </c>
      <c r="K1187" s="266">
        <v>2</v>
      </c>
      <c r="L1187" s="316" t="s">
        <v>14</v>
      </c>
      <c r="M1187" s="391"/>
      <c r="N1187" s="475"/>
      <c r="O1187" s="475"/>
      <c r="P1187" s="475"/>
      <c r="Q1187" s="477"/>
      <c r="R1187" s="475"/>
      <c r="S1187" s="477"/>
      <c r="T1187" s="475"/>
      <c r="U1187" s="475"/>
      <c r="V1187" s="475"/>
      <c r="W1187" s="477"/>
      <c r="X1187" s="475"/>
      <c r="Y1187" s="477"/>
      <c r="Z1187" s="475"/>
      <c r="AA1187" s="475"/>
      <c r="AB1187" s="475"/>
      <c r="AC1187" s="477"/>
      <c r="AD1187" s="475"/>
      <c r="AE1187" s="477"/>
      <c r="AF1187" s="475"/>
      <c r="AG1187" s="475"/>
      <c r="AH1187" s="475"/>
      <c r="AI1187" s="477"/>
      <c r="AJ1187" s="475"/>
      <c r="AK1187" s="477"/>
      <c r="AL1187" s="475"/>
      <c r="AM1187" s="475"/>
      <c r="AN1187" s="475"/>
      <c r="AO1187" s="477"/>
      <c r="AP1187" s="475"/>
      <c r="AQ1187" s="477"/>
      <c r="AR1187" s="475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</row>
    <row r="1188" spans="1:86">
      <c r="A1188" s="470"/>
      <c r="B1188" s="926"/>
      <c r="C1188" s="925"/>
      <c r="D1188" s="392"/>
      <c r="E1188" s="392"/>
      <c r="F1188" s="392"/>
      <c r="G1188" s="392"/>
      <c r="H1188" s="926"/>
      <c r="I1188" s="926"/>
      <c r="J1188" s="304" t="s">
        <v>105</v>
      </c>
      <c r="K1188" s="266">
        <f>K1184</f>
        <v>2232</v>
      </c>
      <c r="L1188" s="316" t="s">
        <v>8</v>
      </c>
      <c r="M1188" s="392"/>
      <c r="N1188" s="417"/>
      <c r="O1188" s="417"/>
      <c r="P1188" s="417"/>
      <c r="Q1188" s="478"/>
      <c r="R1188" s="417"/>
      <c r="S1188" s="478"/>
      <c r="T1188" s="417"/>
      <c r="U1188" s="417"/>
      <c r="V1188" s="417"/>
      <c r="W1188" s="478"/>
      <c r="X1188" s="417"/>
      <c r="Y1188" s="478"/>
      <c r="Z1188" s="417"/>
      <c r="AA1188" s="417"/>
      <c r="AB1188" s="417"/>
      <c r="AC1188" s="478"/>
      <c r="AD1188" s="417"/>
      <c r="AE1188" s="478"/>
      <c r="AF1188" s="417"/>
      <c r="AG1188" s="417"/>
      <c r="AH1188" s="417"/>
      <c r="AI1188" s="478"/>
      <c r="AJ1188" s="417"/>
      <c r="AK1188" s="478"/>
      <c r="AL1188" s="417"/>
      <c r="AM1188" s="417"/>
      <c r="AN1188" s="417"/>
      <c r="AO1188" s="478"/>
      <c r="AP1188" s="417"/>
      <c r="AQ1188" s="478"/>
      <c r="AR1188" s="417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</row>
    <row r="1189" spans="1:86">
      <c r="A1189" s="468">
        <v>292</v>
      </c>
      <c r="B1189" s="440">
        <v>354113</v>
      </c>
      <c r="C1189" s="498" t="s">
        <v>1111</v>
      </c>
      <c r="D1189" s="501">
        <v>1.5</v>
      </c>
      <c r="E1189" s="501">
        <v>7965</v>
      </c>
      <c r="F1189" s="501">
        <v>1.5</v>
      </c>
      <c r="G1189" s="501">
        <v>7965</v>
      </c>
      <c r="H1189" s="440"/>
      <c r="I1189" s="440"/>
      <c r="J1189" s="440"/>
      <c r="K1189" s="501"/>
      <c r="L1189" s="440"/>
      <c r="M1189" s="501"/>
      <c r="N1189" s="372"/>
      <c r="O1189" s="372"/>
      <c r="P1189" s="372"/>
      <c r="Q1189" s="516"/>
      <c r="R1189" s="372"/>
      <c r="S1189" s="516"/>
      <c r="T1189" s="372"/>
      <c r="U1189" s="372"/>
      <c r="V1189" s="372"/>
      <c r="W1189" s="516"/>
      <c r="X1189" s="372"/>
      <c r="Y1189" s="516"/>
      <c r="Z1189" s="372"/>
      <c r="AA1189" s="372"/>
      <c r="AB1189" s="372"/>
      <c r="AC1189" s="516"/>
      <c r="AD1189" s="372"/>
      <c r="AE1189" s="516"/>
      <c r="AF1189" s="372"/>
      <c r="AG1189" s="372"/>
      <c r="AH1189" s="372"/>
      <c r="AI1189" s="516"/>
      <c r="AJ1189" s="372"/>
      <c r="AK1189" s="516"/>
      <c r="AL1189" s="372" t="s">
        <v>1679</v>
      </c>
      <c r="AM1189" s="372" t="s">
        <v>2103</v>
      </c>
      <c r="AN1189" s="372" t="s">
        <v>42</v>
      </c>
      <c r="AO1189" s="243">
        <v>1.5</v>
      </c>
      <c r="AP1189" s="112" t="s">
        <v>5</v>
      </c>
      <c r="AQ1189" s="421">
        <v>116078.505</v>
      </c>
      <c r="AR1189" s="42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</row>
    <row r="1190" spans="1:86">
      <c r="A1190" s="470"/>
      <c r="B1190" s="442"/>
      <c r="C1190" s="500"/>
      <c r="D1190" s="503"/>
      <c r="E1190" s="503"/>
      <c r="F1190" s="503"/>
      <c r="G1190" s="503"/>
      <c r="H1190" s="442"/>
      <c r="I1190" s="442"/>
      <c r="J1190" s="442"/>
      <c r="K1190" s="503"/>
      <c r="L1190" s="442"/>
      <c r="M1190" s="503"/>
      <c r="N1190" s="374"/>
      <c r="O1190" s="374"/>
      <c r="P1190" s="374"/>
      <c r="Q1190" s="518"/>
      <c r="R1190" s="374"/>
      <c r="S1190" s="518"/>
      <c r="T1190" s="374"/>
      <c r="U1190" s="374"/>
      <c r="V1190" s="374"/>
      <c r="W1190" s="518"/>
      <c r="X1190" s="374"/>
      <c r="Y1190" s="518"/>
      <c r="Z1190" s="374"/>
      <c r="AA1190" s="374"/>
      <c r="AB1190" s="374"/>
      <c r="AC1190" s="518"/>
      <c r="AD1190" s="374"/>
      <c r="AE1190" s="518"/>
      <c r="AF1190" s="374"/>
      <c r="AG1190" s="374"/>
      <c r="AH1190" s="374"/>
      <c r="AI1190" s="518"/>
      <c r="AJ1190" s="374"/>
      <c r="AK1190" s="518"/>
      <c r="AL1190" s="374"/>
      <c r="AM1190" s="374"/>
      <c r="AN1190" s="374"/>
      <c r="AO1190" s="243">
        <v>7965</v>
      </c>
      <c r="AP1190" s="112" t="s">
        <v>8</v>
      </c>
      <c r="AQ1190" s="423"/>
      <c r="AR1190" s="423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</row>
    <row r="1191" spans="1:86">
      <c r="A1191" s="468">
        <v>293</v>
      </c>
      <c r="B1191" s="440" t="s">
        <v>1115</v>
      </c>
      <c r="C1191" s="498" t="s">
        <v>1116</v>
      </c>
      <c r="D1191" s="501">
        <v>0.2</v>
      </c>
      <c r="E1191" s="501">
        <v>1200</v>
      </c>
      <c r="F1191" s="501">
        <v>0.2</v>
      </c>
      <c r="G1191" s="501">
        <v>1200</v>
      </c>
      <c r="H1191" s="440" t="s">
        <v>1927</v>
      </c>
      <c r="I1191" s="440" t="s">
        <v>1981</v>
      </c>
      <c r="J1191" s="440" t="s">
        <v>11</v>
      </c>
      <c r="K1191" s="320">
        <v>0.2</v>
      </c>
      <c r="L1191" s="321" t="s">
        <v>5</v>
      </c>
      <c r="M1191" s="387">
        <v>2137.2339999999999</v>
      </c>
      <c r="N1191" s="387"/>
      <c r="O1191" s="387"/>
      <c r="P1191" s="387"/>
      <c r="Q1191" s="387"/>
      <c r="R1191" s="387"/>
      <c r="S1191" s="387"/>
      <c r="T1191" s="387"/>
      <c r="U1191" s="387"/>
      <c r="V1191" s="387"/>
      <c r="W1191" s="387"/>
      <c r="X1191" s="387"/>
      <c r="Y1191" s="387"/>
      <c r="Z1191" s="387"/>
      <c r="AA1191" s="387"/>
      <c r="AB1191" s="387"/>
      <c r="AC1191" s="387"/>
      <c r="AD1191" s="387"/>
      <c r="AE1191" s="387"/>
      <c r="AF1191" s="387"/>
      <c r="AG1191" s="387"/>
      <c r="AH1191" s="387"/>
      <c r="AI1191" s="387"/>
      <c r="AJ1191" s="387"/>
      <c r="AK1191" s="387"/>
      <c r="AL1191" s="387"/>
      <c r="AM1191" s="387"/>
      <c r="AN1191" s="387"/>
      <c r="AO1191" s="387"/>
      <c r="AP1191" s="387"/>
      <c r="AQ1191" s="387"/>
      <c r="AR1191" s="387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</row>
    <row r="1192" spans="1:86">
      <c r="A1192" s="469"/>
      <c r="B1192" s="441"/>
      <c r="C1192" s="499"/>
      <c r="D1192" s="502"/>
      <c r="E1192" s="502"/>
      <c r="F1192" s="502"/>
      <c r="G1192" s="502"/>
      <c r="H1192" s="441"/>
      <c r="I1192" s="441"/>
      <c r="J1192" s="442"/>
      <c r="K1192" s="320">
        <v>1200</v>
      </c>
      <c r="L1192" s="321" t="s">
        <v>8</v>
      </c>
      <c r="M1192" s="388"/>
      <c r="N1192" s="388"/>
      <c r="O1192" s="388"/>
      <c r="P1192" s="388"/>
      <c r="Q1192" s="388"/>
      <c r="R1192" s="388"/>
      <c r="S1192" s="388"/>
      <c r="T1192" s="388"/>
      <c r="U1192" s="388"/>
      <c r="V1192" s="388"/>
      <c r="W1192" s="388"/>
      <c r="X1192" s="388"/>
      <c r="Y1192" s="388"/>
      <c r="Z1192" s="388"/>
      <c r="AA1192" s="388"/>
      <c r="AB1192" s="388"/>
      <c r="AC1192" s="388"/>
      <c r="AD1192" s="388"/>
      <c r="AE1192" s="388"/>
      <c r="AF1192" s="388"/>
      <c r="AG1192" s="388"/>
      <c r="AH1192" s="388"/>
      <c r="AI1192" s="388"/>
      <c r="AJ1192" s="388"/>
      <c r="AK1192" s="388"/>
      <c r="AL1192" s="388"/>
      <c r="AM1192" s="388"/>
      <c r="AN1192" s="388"/>
      <c r="AO1192" s="388"/>
      <c r="AP1192" s="388"/>
      <c r="AQ1192" s="388"/>
      <c r="AR1192" s="388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</row>
    <row r="1193" spans="1:86">
      <c r="A1193" s="469"/>
      <c r="B1193" s="441"/>
      <c r="C1193" s="499"/>
      <c r="D1193" s="502"/>
      <c r="E1193" s="502"/>
      <c r="F1193" s="502"/>
      <c r="G1193" s="502"/>
      <c r="H1193" s="441"/>
      <c r="I1193" s="441"/>
      <c r="J1193" s="868" t="s">
        <v>12</v>
      </c>
      <c r="K1193" s="320">
        <v>71.83</v>
      </c>
      <c r="L1193" s="321" t="s">
        <v>8</v>
      </c>
      <c r="M1193" s="388"/>
      <c r="N1193" s="388"/>
      <c r="O1193" s="388"/>
      <c r="P1193" s="388"/>
      <c r="Q1193" s="388"/>
      <c r="R1193" s="388"/>
      <c r="S1193" s="388"/>
      <c r="T1193" s="388"/>
      <c r="U1193" s="388"/>
      <c r="V1193" s="388"/>
      <c r="W1193" s="388"/>
      <c r="X1193" s="388"/>
      <c r="Y1193" s="388"/>
      <c r="Z1193" s="388"/>
      <c r="AA1193" s="388"/>
      <c r="AB1193" s="388"/>
      <c r="AC1193" s="388"/>
      <c r="AD1193" s="388"/>
      <c r="AE1193" s="388"/>
      <c r="AF1193" s="388"/>
      <c r="AG1193" s="388"/>
      <c r="AH1193" s="388"/>
      <c r="AI1193" s="388"/>
      <c r="AJ1193" s="388"/>
      <c r="AK1193" s="388"/>
      <c r="AL1193" s="388"/>
      <c r="AM1193" s="388"/>
      <c r="AN1193" s="388"/>
      <c r="AO1193" s="388"/>
      <c r="AP1193" s="388"/>
      <c r="AQ1193" s="388"/>
      <c r="AR1193" s="388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</row>
    <row r="1194" spans="1:86">
      <c r="A1194" s="469"/>
      <c r="B1194" s="441"/>
      <c r="C1194" s="499"/>
      <c r="D1194" s="502"/>
      <c r="E1194" s="502"/>
      <c r="F1194" s="502"/>
      <c r="G1194" s="502"/>
      <c r="H1194" s="441"/>
      <c r="I1194" s="441"/>
      <c r="J1194" s="868"/>
      <c r="K1194" s="320">
        <v>0.2</v>
      </c>
      <c r="L1194" s="321" t="s">
        <v>5</v>
      </c>
      <c r="M1194" s="388"/>
      <c r="N1194" s="388"/>
      <c r="O1194" s="388"/>
      <c r="P1194" s="388"/>
      <c r="Q1194" s="388"/>
      <c r="R1194" s="388"/>
      <c r="S1194" s="388"/>
      <c r="T1194" s="388"/>
      <c r="U1194" s="388"/>
      <c r="V1194" s="388"/>
      <c r="W1194" s="388"/>
      <c r="X1194" s="388"/>
      <c r="Y1194" s="388"/>
      <c r="Z1194" s="388"/>
      <c r="AA1194" s="388"/>
      <c r="AB1194" s="388"/>
      <c r="AC1194" s="388"/>
      <c r="AD1194" s="388"/>
      <c r="AE1194" s="388"/>
      <c r="AF1194" s="388"/>
      <c r="AG1194" s="388"/>
      <c r="AH1194" s="388"/>
      <c r="AI1194" s="388"/>
      <c r="AJ1194" s="388"/>
      <c r="AK1194" s="388"/>
      <c r="AL1194" s="388"/>
      <c r="AM1194" s="388"/>
      <c r="AN1194" s="388"/>
      <c r="AO1194" s="388"/>
      <c r="AP1194" s="388"/>
      <c r="AQ1194" s="388"/>
      <c r="AR1194" s="388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</row>
    <row r="1195" spans="1:86" ht="30">
      <c r="A1195" s="469"/>
      <c r="B1195" s="441"/>
      <c r="C1195" s="499"/>
      <c r="D1195" s="502"/>
      <c r="E1195" s="502"/>
      <c r="F1195" s="502"/>
      <c r="G1195" s="502"/>
      <c r="H1195" s="441"/>
      <c r="I1195" s="441"/>
      <c r="J1195" s="232" t="s">
        <v>44</v>
      </c>
      <c r="K1195" s="320">
        <v>20</v>
      </c>
      <c r="L1195" s="321" t="s">
        <v>14</v>
      </c>
      <c r="M1195" s="388"/>
      <c r="N1195" s="388"/>
      <c r="O1195" s="388"/>
      <c r="P1195" s="388"/>
      <c r="Q1195" s="388"/>
      <c r="R1195" s="388"/>
      <c r="S1195" s="388"/>
      <c r="T1195" s="388"/>
      <c r="U1195" s="388"/>
      <c r="V1195" s="388"/>
      <c r="W1195" s="388"/>
      <c r="X1195" s="388"/>
      <c r="Y1195" s="388"/>
      <c r="Z1195" s="388"/>
      <c r="AA1195" s="388"/>
      <c r="AB1195" s="388"/>
      <c r="AC1195" s="388"/>
      <c r="AD1195" s="388"/>
      <c r="AE1195" s="388"/>
      <c r="AF1195" s="388"/>
      <c r="AG1195" s="388"/>
      <c r="AH1195" s="388"/>
      <c r="AI1195" s="388"/>
      <c r="AJ1195" s="388"/>
      <c r="AK1195" s="388"/>
      <c r="AL1195" s="388"/>
      <c r="AM1195" s="388"/>
      <c r="AN1195" s="388"/>
      <c r="AO1195" s="388"/>
      <c r="AP1195" s="388"/>
      <c r="AQ1195" s="388"/>
      <c r="AR1195" s="388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</row>
    <row r="1196" spans="1:86">
      <c r="A1196" s="470"/>
      <c r="B1196" s="442"/>
      <c r="C1196" s="500"/>
      <c r="D1196" s="503"/>
      <c r="E1196" s="503"/>
      <c r="F1196" s="503"/>
      <c r="G1196" s="503"/>
      <c r="H1196" s="442"/>
      <c r="I1196" s="442"/>
      <c r="J1196" s="232" t="s">
        <v>105</v>
      </c>
      <c r="K1196" s="320">
        <f>K1192</f>
        <v>1200</v>
      </c>
      <c r="L1196" s="321" t="s">
        <v>8</v>
      </c>
      <c r="M1196" s="389"/>
      <c r="N1196" s="389"/>
      <c r="O1196" s="389"/>
      <c r="P1196" s="389"/>
      <c r="Q1196" s="389"/>
      <c r="R1196" s="389"/>
      <c r="S1196" s="389"/>
      <c r="T1196" s="389"/>
      <c r="U1196" s="389"/>
      <c r="V1196" s="389"/>
      <c r="W1196" s="389"/>
      <c r="X1196" s="389"/>
      <c r="Y1196" s="389"/>
      <c r="Z1196" s="389"/>
      <c r="AA1196" s="389"/>
      <c r="AB1196" s="389"/>
      <c r="AC1196" s="389"/>
      <c r="AD1196" s="389"/>
      <c r="AE1196" s="389"/>
      <c r="AF1196" s="389"/>
      <c r="AG1196" s="389"/>
      <c r="AH1196" s="389"/>
      <c r="AI1196" s="389"/>
      <c r="AJ1196" s="389"/>
      <c r="AK1196" s="389"/>
      <c r="AL1196" s="389"/>
      <c r="AM1196" s="389"/>
      <c r="AN1196" s="389"/>
      <c r="AO1196" s="389"/>
      <c r="AP1196" s="389"/>
      <c r="AQ1196" s="389"/>
      <c r="AR1196" s="389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</row>
    <row r="1197" spans="1:86" s="88" customFormat="1">
      <c r="A1197" s="662">
        <v>294</v>
      </c>
      <c r="B1197" s="951">
        <v>346226</v>
      </c>
      <c r="C1197" s="902" t="s">
        <v>1121</v>
      </c>
      <c r="D1197" s="887">
        <v>1.3</v>
      </c>
      <c r="E1197" s="887">
        <v>6250</v>
      </c>
      <c r="F1197" s="887">
        <v>1.3</v>
      </c>
      <c r="G1197" s="887">
        <v>6250</v>
      </c>
      <c r="H1197" s="933"/>
      <c r="I1197" s="933"/>
      <c r="J1197" s="933"/>
      <c r="K1197" s="933"/>
      <c r="L1197" s="933"/>
      <c r="M1197" s="933"/>
      <c r="N1197" s="668" t="s">
        <v>1982</v>
      </c>
      <c r="O1197" s="665" t="s">
        <v>1983</v>
      </c>
      <c r="P1197" s="671" t="s">
        <v>11</v>
      </c>
      <c r="Q1197" s="202">
        <v>1.25</v>
      </c>
      <c r="R1197" s="192" t="s">
        <v>5</v>
      </c>
      <c r="S1197" s="672">
        <v>9788.23</v>
      </c>
      <c r="T1197" s="672"/>
      <c r="U1197" s="672"/>
      <c r="V1197" s="672"/>
      <c r="W1197" s="672"/>
      <c r="X1197" s="672"/>
      <c r="Y1197" s="672"/>
      <c r="Z1197" s="672"/>
      <c r="AA1197" s="672"/>
      <c r="AB1197" s="672"/>
      <c r="AC1197" s="672"/>
      <c r="AD1197" s="672"/>
      <c r="AE1197" s="672"/>
      <c r="AF1197" s="672"/>
      <c r="AG1197" s="672"/>
      <c r="AH1197" s="672"/>
      <c r="AI1197" s="672"/>
      <c r="AJ1197" s="672"/>
      <c r="AK1197" s="672"/>
      <c r="AL1197" s="672"/>
      <c r="AM1197" s="672"/>
      <c r="AN1197" s="672"/>
      <c r="AO1197" s="672"/>
      <c r="AP1197" s="672"/>
      <c r="AQ1197" s="672"/>
      <c r="AR1197" s="672"/>
    </row>
    <row r="1198" spans="1:86" s="88" customFormat="1">
      <c r="A1198" s="663"/>
      <c r="B1198" s="952"/>
      <c r="C1198" s="903"/>
      <c r="D1198" s="889"/>
      <c r="E1198" s="889"/>
      <c r="F1198" s="889"/>
      <c r="G1198" s="889"/>
      <c r="H1198" s="934"/>
      <c r="I1198" s="934"/>
      <c r="J1198" s="934"/>
      <c r="K1198" s="934"/>
      <c r="L1198" s="934"/>
      <c r="M1198" s="934"/>
      <c r="N1198" s="669"/>
      <c r="O1198" s="666"/>
      <c r="P1198" s="671"/>
      <c r="Q1198" s="202">
        <f>1250*5</f>
        <v>6250</v>
      </c>
      <c r="R1198" s="192" t="s">
        <v>8</v>
      </c>
      <c r="S1198" s="673"/>
      <c r="T1198" s="673"/>
      <c r="U1198" s="673"/>
      <c r="V1198" s="673"/>
      <c r="W1198" s="673"/>
      <c r="X1198" s="673"/>
      <c r="Y1198" s="673"/>
      <c r="Z1198" s="673"/>
      <c r="AA1198" s="673"/>
      <c r="AB1198" s="673"/>
      <c r="AC1198" s="673"/>
      <c r="AD1198" s="673"/>
      <c r="AE1198" s="673"/>
      <c r="AF1198" s="673"/>
      <c r="AG1198" s="673"/>
      <c r="AH1198" s="673"/>
      <c r="AI1198" s="673"/>
      <c r="AJ1198" s="673"/>
      <c r="AK1198" s="673"/>
      <c r="AL1198" s="673"/>
      <c r="AM1198" s="673"/>
      <c r="AN1198" s="673"/>
      <c r="AO1198" s="673"/>
      <c r="AP1198" s="673"/>
      <c r="AQ1198" s="673"/>
      <c r="AR1198" s="673"/>
    </row>
    <row r="1199" spans="1:86" s="88" customFormat="1">
      <c r="A1199" s="664"/>
      <c r="B1199" s="953"/>
      <c r="C1199" s="904"/>
      <c r="D1199" s="891"/>
      <c r="E1199" s="891"/>
      <c r="F1199" s="891"/>
      <c r="G1199" s="891"/>
      <c r="H1199" s="935"/>
      <c r="I1199" s="935"/>
      <c r="J1199" s="935"/>
      <c r="K1199" s="935"/>
      <c r="L1199" s="935"/>
      <c r="M1199" s="935"/>
      <c r="N1199" s="670"/>
      <c r="O1199" s="667"/>
      <c r="P1199" s="215" t="s">
        <v>105</v>
      </c>
      <c r="Q1199" s="202">
        <f>Q1198</f>
        <v>6250</v>
      </c>
      <c r="R1199" s="192" t="s">
        <v>8</v>
      </c>
      <c r="S1199" s="674"/>
      <c r="T1199" s="674"/>
      <c r="U1199" s="674"/>
      <c r="V1199" s="674"/>
      <c r="W1199" s="674"/>
      <c r="X1199" s="674"/>
      <c r="Y1199" s="674"/>
      <c r="Z1199" s="674"/>
      <c r="AA1199" s="674"/>
      <c r="AB1199" s="674"/>
      <c r="AC1199" s="674"/>
      <c r="AD1199" s="674"/>
      <c r="AE1199" s="674"/>
      <c r="AF1199" s="674"/>
      <c r="AG1199" s="674"/>
      <c r="AH1199" s="674"/>
      <c r="AI1199" s="674"/>
      <c r="AJ1199" s="674"/>
      <c r="AK1199" s="674"/>
      <c r="AL1199" s="674"/>
      <c r="AM1199" s="674"/>
      <c r="AN1199" s="674"/>
      <c r="AO1199" s="674"/>
      <c r="AP1199" s="674"/>
      <c r="AQ1199" s="674"/>
      <c r="AR1199" s="674"/>
    </row>
    <row r="1200" spans="1:86">
      <c r="A1200" s="675">
        <v>295</v>
      </c>
      <c r="B1200" s="405" t="s">
        <v>1150</v>
      </c>
      <c r="C1200" s="648" t="s">
        <v>1151</v>
      </c>
      <c r="D1200" s="390">
        <v>3.8</v>
      </c>
      <c r="E1200" s="390">
        <v>24700</v>
      </c>
      <c r="F1200" s="390">
        <v>3.8</v>
      </c>
      <c r="G1200" s="390">
        <v>24700</v>
      </c>
      <c r="H1200" s="405" t="s">
        <v>2289</v>
      </c>
      <c r="I1200" s="405" t="s">
        <v>2290</v>
      </c>
      <c r="J1200" s="405" t="s">
        <v>11</v>
      </c>
      <c r="K1200" s="266">
        <v>3.8</v>
      </c>
      <c r="L1200" s="316" t="s">
        <v>5</v>
      </c>
      <c r="M1200" s="390">
        <v>29487.328000000001</v>
      </c>
      <c r="N1200" s="678"/>
      <c r="O1200" s="678"/>
      <c r="P1200" s="678"/>
      <c r="Q1200" s="678"/>
      <c r="R1200" s="678"/>
      <c r="S1200" s="678"/>
      <c r="T1200" s="678"/>
      <c r="U1200" s="678"/>
      <c r="V1200" s="678"/>
      <c r="W1200" s="678"/>
      <c r="X1200" s="678"/>
      <c r="Y1200" s="678"/>
      <c r="Z1200" s="678"/>
      <c r="AA1200" s="678"/>
      <c r="AB1200" s="678"/>
      <c r="AC1200" s="678"/>
      <c r="AD1200" s="678"/>
      <c r="AE1200" s="678"/>
      <c r="AF1200" s="678"/>
      <c r="AG1200" s="678"/>
      <c r="AH1200" s="678"/>
      <c r="AI1200" s="678"/>
      <c r="AJ1200" s="678"/>
      <c r="AK1200" s="678"/>
      <c r="AL1200" s="678"/>
      <c r="AM1200" s="678"/>
      <c r="AN1200" s="678"/>
      <c r="AO1200" s="678"/>
      <c r="AP1200" s="678"/>
      <c r="AQ1200" s="678"/>
      <c r="AR1200" s="678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</row>
    <row r="1201" spans="1:86">
      <c r="A1201" s="676"/>
      <c r="B1201" s="406"/>
      <c r="C1201" s="649"/>
      <c r="D1201" s="391"/>
      <c r="E1201" s="391"/>
      <c r="F1201" s="391"/>
      <c r="G1201" s="391"/>
      <c r="H1201" s="406"/>
      <c r="I1201" s="406"/>
      <c r="J1201" s="407"/>
      <c r="K1201" s="266">
        <v>24700</v>
      </c>
      <c r="L1201" s="316" t="s">
        <v>8</v>
      </c>
      <c r="M1201" s="391"/>
      <c r="N1201" s="679"/>
      <c r="O1201" s="679"/>
      <c r="P1201" s="679"/>
      <c r="Q1201" s="679"/>
      <c r="R1201" s="679"/>
      <c r="S1201" s="679"/>
      <c r="T1201" s="679"/>
      <c r="U1201" s="679"/>
      <c r="V1201" s="679"/>
      <c r="W1201" s="679"/>
      <c r="X1201" s="679"/>
      <c r="Y1201" s="679"/>
      <c r="Z1201" s="679"/>
      <c r="AA1201" s="679"/>
      <c r="AB1201" s="679"/>
      <c r="AC1201" s="679"/>
      <c r="AD1201" s="679"/>
      <c r="AE1201" s="679"/>
      <c r="AF1201" s="679"/>
      <c r="AG1201" s="679"/>
      <c r="AH1201" s="679"/>
      <c r="AI1201" s="679"/>
      <c r="AJ1201" s="679"/>
      <c r="AK1201" s="679"/>
      <c r="AL1201" s="679"/>
      <c r="AM1201" s="679"/>
      <c r="AN1201" s="679"/>
      <c r="AO1201" s="679"/>
      <c r="AP1201" s="679"/>
      <c r="AQ1201" s="679"/>
      <c r="AR1201" s="679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</row>
    <row r="1202" spans="1:86">
      <c r="A1202" s="676"/>
      <c r="B1202" s="406"/>
      <c r="C1202" s="649"/>
      <c r="D1202" s="391"/>
      <c r="E1202" s="391"/>
      <c r="F1202" s="391"/>
      <c r="G1202" s="391"/>
      <c r="H1202" s="406"/>
      <c r="I1202" s="406"/>
      <c r="J1202" s="405" t="s">
        <v>12</v>
      </c>
      <c r="K1202" s="266">
        <v>1388.3</v>
      </c>
      <c r="L1202" s="316" t="s">
        <v>8</v>
      </c>
      <c r="M1202" s="391"/>
      <c r="N1202" s="679"/>
      <c r="O1202" s="679"/>
      <c r="P1202" s="679"/>
      <c r="Q1202" s="679"/>
      <c r="R1202" s="679"/>
      <c r="S1202" s="679"/>
      <c r="T1202" s="679"/>
      <c r="U1202" s="679"/>
      <c r="V1202" s="679"/>
      <c r="W1202" s="679"/>
      <c r="X1202" s="679"/>
      <c r="Y1202" s="679"/>
      <c r="Z1202" s="679"/>
      <c r="AA1202" s="679"/>
      <c r="AB1202" s="679"/>
      <c r="AC1202" s="679"/>
      <c r="AD1202" s="679"/>
      <c r="AE1202" s="679"/>
      <c r="AF1202" s="679"/>
      <c r="AG1202" s="679"/>
      <c r="AH1202" s="679"/>
      <c r="AI1202" s="679"/>
      <c r="AJ1202" s="679"/>
      <c r="AK1202" s="679"/>
      <c r="AL1202" s="679"/>
      <c r="AM1202" s="679"/>
      <c r="AN1202" s="679"/>
      <c r="AO1202" s="679"/>
      <c r="AP1202" s="679"/>
      <c r="AQ1202" s="679"/>
      <c r="AR1202" s="679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</row>
    <row r="1203" spans="1:86">
      <c r="A1203" s="676"/>
      <c r="B1203" s="406"/>
      <c r="C1203" s="649"/>
      <c r="D1203" s="391"/>
      <c r="E1203" s="391"/>
      <c r="F1203" s="391"/>
      <c r="G1203" s="391"/>
      <c r="H1203" s="406"/>
      <c r="I1203" s="406"/>
      <c r="J1203" s="407"/>
      <c r="K1203" s="266">
        <v>3.8</v>
      </c>
      <c r="L1203" s="316" t="s">
        <v>5</v>
      </c>
      <c r="M1203" s="391"/>
      <c r="N1203" s="679"/>
      <c r="O1203" s="679"/>
      <c r="P1203" s="679"/>
      <c r="Q1203" s="679"/>
      <c r="R1203" s="679"/>
      <c r="S1203" s="679"/>
      <c r="T1203" s="679"/>
      <c r="U1203" s="679"/>
      <c r="V1203" s="679"/>
      <c r="W1203" s="679"/>
      <c r="X1203" s="679"/>
      <c r="Y1203" s="679"/>
      <c r="Z1203" s="679"/>
      <c r="AA1203" s="679"/>
      <c r="AB1203" s="679"/>
      <c r="AC1203" s="679"/>
      <c r="AD1203" s="679"/>
      <c r="AE1203" s="679"/>
      <c r="AF1203" s="679"/>
      <c r="AG1203" s="679"/>
      <c r="AH1203" s="679"/>
      <c r="AI1203" s="679"/>
      <c r="AJ1203" s="679"/>
      <c r="AK1203" s="679"/>
      <c r="AL1203" s="679"/>
      <c r="AM1203" s="679"/>
      <c r="AN1203" s="679"/>
      <c r="AO1203" s="679"/>
      <c r="AP1203" s="679"/>
      <c r="AQ1203" s="679"/>
      <c r="AR1203" s="679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</row>
    <row r="1204" spans="1:86" ht="30">
      <c r="A1204" s="676"/>
      <c r="B1204" s="406"/>
      <c r="C1204" s="649"/>
      <c r="D1204" s="391"/>
      <c r="E1204" s="391"/>
      <c r="F1204" s="391"/>
      <c r="G1204" s="391"/>
      <c r="H1204" s="406"/>
      <c r="I1204" s="406"/>
      <c r="J1204" s="324" t="s">
        <v>44</v>
      </c>
      <c r="K1204" s="266">
        <v>185</v>
      </c>
      <c r="L1204" s="316" t="s">
        <v>14</v>
      </c>
      <c r="M1204" s="391"/>
      <c r="N1204" s="679"/>
      <c r="O1204" s="679"/>
      <c r="P1204" s="679"/>
      <c r="Q1204" s="679"/>
      <c r="R1204" s="679"/>
      <c r="S1204" s="679"/>
      <c r="T1204" s="679"/>
      <c r="U1204" s="679"/>
      <c r="V1204" s="679"/>
      <c r="W1204" s="679"/>
      <c r="X1204" s="679"/>
      <c r="Y1204" s="679"/>
      <c r="Z1204" s="679"/>
      <c r="AA1204" s="679"/>
      <c r="AB1204" s="679"/>
      <c r="AC1204" s="679"/>
      <c r="AD1204" s="679"/>
      <c r="AE1204" s="679"/>
      <c r="AF1204" s="679"/>
      <c r="AG1204" s="679"/>
      <c r="AH1204" s="679"/>
      <c r="AI1204" s="679"/>
      <c r="AJ1204" s="679"/>
      <c r="AK1204" s="679"/>
      <c r="AL1204" s="679"/>
      <c r="AM1204" s="679"/>
      <c r="AN1204" s="679"/>
      <c r="AO1204" s="679"/>
      <c r="AP1204" s="679"/>
      <c r="AQ1204" s="679"/>
      <c r="AR1204" s="679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</row>
    <row r="1205" spans="1:86">
      <c r="A1205" s="677"/>
      <c r="B1205" s="407"/>
      <c r="C1205" s="650"/>
      <c r="D1205" s="392"/>
      <c r="E1205" s="392"/>
      <c r="F1205" s="392"/>
      <c r="G1205" s="392"/>
      <c r="H1205" s="407"/>
      <c r="I1205" s="407"/>
      <c r="J1205" s="304" t="s">
        <v>105</v>
      </c>
      <c r="K1205" s="266">
        <f>K1201</f>
        <v>24700</v>
      </c>
      <c r="L1205" s="316" t="s">
        <v>8</v>
      </c>
      <c r="M1205" s="392"/>
      <c r="N1205" s="680"/>
      <c r="O1205" s="680"/>
      <c r="P1205" s="680"/>
      <c r="Q1205" s="680"/>
      <c r="R1205" s="680"/>
      <c r="S1205" s="680"/>
      <c r="T1205" s="680"/>
      <c r="U1205" s="680"/>
      <c r="V1205" s="680"/>
      <c r="W1205" s="680"/>
      <c r="X1205" s="680"/>
      <c r="Y1205" s="680"/>
      <c r="Z1205" s="680"/>
      <c r="AA1205" s="680"/>
      <c r="AB1205" s="680"/>
      <c r="AC1205" s="680"/>
      <c r="AD1205" s="680"/>
      <c r="AE1205" s="680"/>
      <c r="AF1205" s="680"/>
      <c r="AG1205" s="680"/>
      <c r="AH1205" s="680"/>
      <c r="AI1205" s="680"/>
      <c r="AJ1205" s="680"/>
      <c r="AK1205" s="680"/>
      <c r="AL1205" s="680"/>
      <c r="AM1205" s="680"/>
      <c r="AN1205" s="680"/>
      <c r="AO1205" s="680"/>
      <c r="AP1205" s="680"/>
      <c r="AQ1205" s="680"/>
      <c r="AR1205" s="680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</row>
    <row r="1206" spans="1:86">
      <c r="A1206" s="681">
        <v>296</v>
      </c>
      <c r="B1206" s="622" t="s">
        <v>1152</v>
      </c>
      <c r="C1206" s="902" t="s">
        <v>1153</v>
      </c>
      <c r="D1206" s="387">
        <v>1.5</v>
      </c>
      <c r="E1206" s="387">
        <v>12000</v>
      </c>
      <c r="F1206" s="387">
        <v>1.5</v>
      </c>
      <c r="G1206" s="387">
        <v>12000</v>
      </c>
      <c r="H1206" s="622" t="s">
        <v>2297</v>
      </c>
      <c r="I1206" s="622" t="s">
        <v>2298</v>
      </c>
      <c r="J1206" s="622" t="s">
        <v>11</v>
      </c>
      <c r="K1206" s="202">
        <v>1.5</v>
      </c>
      <c r="L1206" s="192" t="s">
        <v>5</v>
      </c>
      <c r="M1206" s="887">
        <v>11981.056</v>
      </c>
      <c r="N1206" s="416"/>
      <c r="O1206" s="416"/>
      <c r="P1206" s="416"/>
      <c r="Q1206" s="476"/>
      <c r="R1206" s="416"/>
      <c r="S1206" s="476"/>
      <c r="T1206" s="416"/>
      <c r="U1206" s="416"/>
      <c r="V1206" s="416"/>
      <c r="W1206" s="476"/>
      <c r="X1206" s="416"/>
      <c r="Y1206" s="476"/>
      <c r="Z1206" s="416"/>
      <c r="AA1206" s="416"/>
      <c r="AB1206" s="416"/>
      <c r="AC1206" s="476"/>
      <c r="AD1206" s="416"/>
      <c r="AE1206" s="476"/>
      <c r="AF1206" s="416"/>
      <c r="AG1206" s="416"/>
      <c r="AH1206" s="416"/>
      <c r="AI1206" s="476"/>
      <c r="AJ1206" s="416"/>
      <c r="AK1206" s="476"/>
      <c r="AL1206" s="416"/>
      <c r="AM1206" s="416"/>
      <c r="AN1206" s="416"/>
      <c r="AO1206" s="476"/>
      <c r="AP1206" s="416"/>
      <c r="AQ1206" s="476"/>
      <c r="AR1206" s="416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</row>
    <row r="1207" spans="1:86">
      <c r="A1207" s="682"/>
      <c r="B1207" s="655"/>
      <c r="C1207" s="903"/>
      <c r="D1207" s="388"/>
      <c r="E1207" s="388"/>
      <c r="F1207" s="388"/>
      <c r="G1207" s="388"/>
      <c r="H1207" s="655"/>
      <c r="I1207" s="655"/>
      <c r="J1207" s="623"/>
      <c r="K1207" s="202">
        <v>12000</v>
      </c>
      <c r="L1207" s="192" t="s">
        <v>8</v>
      </c>
      <c r="M1207" s="889"/>
      <c r="N1207" s="475"/>
      <c r="O1207" s="475"/>
      <c r="P1207" s="475"/>
      <c r="Q1207" s="477"/>
      <c r="R1207" s="475"/>
      <c r="S1207" s="477"/>
      <c r="T1207" s="475"/>
      <c r="U1207" s="475"/>
      <c r="V1207" s="475"/>
      <c r="W1207" s="477"/>
      <c r="X1207" s="475"/>
      <c r="Y1207" s="477"/>
      <c r="Z1207" s="475"/>
      <c r="AA1207" s="475"/>
      <c r="AB1207" s="475"/>
      <c r="AC1207" s="477"/>
      <c r="AD1207" s="475"/>
      <c r="AE1207" s="477"/>
      <c r="AF1207" s="475"/>
      <c r="AG1207" s="475"/>
      <c r="AH1207" s="475"/>
      <c r="AI1207" s="477"/>
      <c r="AJ1207" s="475"/>
      <c r="AK1207" s="477"/>
      <c r="AL1207" s="475"/>
      <c r="AM1207" s="475"/>
      <c r="AN1207" s="475"/>
      <c r="AO1207" s="477"/>
      <c r="AP1207" s="475"/>
      <c r="AQ1207" s="477"/>
      <c r="AR1207" s="475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</row>
    <row r="1208" spans="1:86">
      <c r="A1208" s="682"/>
      <c r="B1208" s="655"/>
      <c r="C1208" s="903"/>
      <c r="D1208" s="388"/>
      <c r="E1208" s="388"/>
      <c r="F1208" s="388"/>
      <c r="G1208" s="388"/>
      <c r="H1208" s="655"/>
      <c r="I1208" s="655"/>
      <c r="J1208" s="622" t="s">
        <v>12</v>
      </c>
      <c r="K1208" s="202">
        <v>580.54999999999995</v>
      </c>
      <c r="L1208" s="192" t="s">
        <v>8</v>
      </c>
      <c r="M1208" s="889"/>
      <c r="N1208" s="475"/>
      <c r="O1208" s="475"/>
      <c r="P1208" s="475"/>
      <c r="Q1208" s="477"/>
      <c r="R1208" s="475"/>
      <c r="S1208" s="477"/>
      <c r="T1208" s="475"/>
      <c r="U1208" s="475"/>
      <c r="V1208" s="475"/>
      <c r="W1208" s="477"/>
      <c r="X1208" s="475"/>
      <c r="Y1208" s="477"/>
      <c r="Z1208" s="475"/>
      <c r="AA1208" s="475"/>
      <c r="AB1208" s="475"/>
      <c r="AC1208" s="477"/>
      <c r="AD1208" s="475"/>
      <c r="AE1208" s="477"/>
      <c r="AF1208" s="475"/>
      <c r="AG1208" s="475"/>
      <c r="AH1208" s="475"/>
      <c r="AI1208" s="477"/>
      <c r="AJ1208" s="475"/>
      <c r="AK1208" s="477"/>
      <c r="AL1208" s="475"/>
      <c r="AM1208" s="475"/>
      <c r="AN1208" s="475"/>
      <c r="AO1208" s="477"/>
      <c r="AP1208" s="475"/>
      <c r="AQ1208" s="477"/>
      <c r="AR1208" s="475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</row>
    <row r="1209" spans="1:86">
      <c r="A1209" s="682"/>
      <c r="B1209" s="655"/>
      <c r="C1209" s="903"/>
      <c r="D1209" s="388"/>
      <c r="E1209" s="388"/>
      <c r="F1209" s="388"/>
      <c r="G1209" s="388"/>
      <c r="H1209" s="655"/>
      <c r="I1209" s="655"/>
      <c r="J1209" s="623"/>
      <c r="K1209" s="202">
        <v>1.5</v>
      </c>
      <c r="L1209" s="192" t="s">
        <v>5</v>
      </c>
      <c r="M1209" s="889"/>
      <c r="N1209" s="475"/>
      <c r="O1209" s="475"/>
      <c r="P1209" s="475"/>
      <c r="Q1209" s="477"/>
      <c r="R1209" s="475"/>
      <c r="S1209" s="477"/>
      <c r="T1209" s="475"/>
      <c r="U1209" s="475"/>
      <c r="V1209" s="475"/>
      <c r="W1209" s="477"/>
      <c r="X1209" s="475"/>
      <c r="Y1209" s="477"/>
      <c r="Z1209" s="475"/>
      <c r="AA1209" s="475"/>
      <c r="AB1209" s="475"/>
      <c r="AC1209" s="477"/>
      <c r="AD1209" s="475"/>
      <c r="AE1209" s="477"/>
      <c r="AF1209" s="475"/>
      <c r="AG1209" s="475"/>
      <c r="AH1209" s="475"/>
      <c r="AI1209" s="477"/>
      <c r="AJ1209" s="475"/>
      <c r="AK1209" s="477"/>
      <c r="AL1209" s="475"/>
      <c r="AM1209" s="475"/>
      <c r="AN1209" s="475"/>
      <c r="AO1209" s="477"/>
      <c r="AP1209" s="475"/>
      <c r="AQ1209" s="477"/>
      <c r="AR1209" s="475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</row>
    <row r="1210" spans="1:86" ht="30">
      <c r="A1210" s="682"/>
      <c r="B1210" s="655"/>
      <c r="C1210" s="903"/>
      <c r="D1210" s="388"/>
      <c r="E1210" s="388"/>
      <c r="F1210" s="388"/>
      <c r="G1210" s="388"/>
      <c r="H1210" s="655"/>
      <c r="I1210" s="655"/>
      <c r="J1210" s="232" t="s">
        <v>44</v>
      </c>
      <c r="K1210" s="320">
        <v>52</v>
      </c>
      <c r="L1210" s="321" t="s">
        <v>14</v>
      </c>
      <c r="M1210" s="889"/>
      <c r="N1210" s="475"/>
      <c r="O1210" s="475"/>
      <c r="P1210" s="475"/>
      <c r="Q1210" s="477"/>
      <c r="R1210" s="475"/>
      <c r="S1210" s="477"/>
      <c r="T1210" s="475"/>
      <c r="U1210" s="475"/>
      <c r="V1210" s="475"/>
      <c r="W1210" s="477"/>
      <c r="X1210" s="475"/>
      <c r="Y1210" s="477"/>
      <c r="Z1210" s="475"/>
      <c r="AA1210" s="475"/>
      <c r="AB1210" s="475"/>
      <c r="AC1210" s="477"/>
      <c r="AD1210" s="475"/>
      <c r="AE1210" s="477"/>
      <c r="AF1210" s="475"/>
      <c r="AG1210" s="475"/>
      <c r="AH1210" s="475"/>
      <c r="AI1210" s="477"/>
      <c r="AJ1210" s="475"/>
      <c r="AK1210" s="477"/>
      <c r="AL1210" s="475"/>
      <c r="AM1210" s="475"/>
      <c r="AN1210" s="475"/>
      <c r="AO1210" s="477"/>
      <c r="AP1210" s="475"/>
      <c r="AQ1210" s="477"/>
      <c r="AR1210" s="475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</row>
    <row r="1211" spans="1:86">
      <c r="A1211" s="683"/>
      <c r="B1211" s="623"/>
      <c r="C1211" s="904"/>
      <c r="D1211" s="389"/>
      <c r="E1211" s="389"/>
      <c r="F1211" s="389"/>
      <c r="G1211" s="389"/>
      <c r="H1211" s="623"/>
      <c r="I1211" s="623"/>
      <c r="J1211" s="325" t="s">
        <v>105</v>
      </c>
      <c r="K1211" s="202">
        <f>K1207</f>
        <v>12000</v>
      </c>
      <c r="L1211" s="192" t="s">
        <v>8</v>
      </c>
      <c r="M1211" s="891"/>
      <c r="N1211" s="417"/>
      <c r="O1211" s="417"/>
      <c r="P1211" s="417"/>
      <c r="Q1211" s="478"/>
      <c r="R1211" s="417"/>
      <c r="S1211" s="478"/>
      <c r="T1211" s="417"/>
      <c r="U1211" s="417"/>
      <c r="V1211" s="417"/>
      <c r="W1211" s="478"/>
      <c r="X1211" s="417"/>
      <c r="Y1211" s="478"/>
      <c r="Z1211" s="417"/>
      <c r="AA1211" s="417"/>
      <c r="AB1211" s="417"/>
      <c r="AC1211" s="478"/>
      <c r="AD1211" s="417"/>
      <c r="AE1211" s="478"/>
      <c r="AF1211" s="417"/>
      <c r="AG1211" s="417"/>
      <c r="AH1211" s="417"/>
      <c r="AI1211" s="478"/>
      <c r="AJ1211" s="417"/>
      <c r="AK1211" s="478"/>
      <c r="AL1211" s="417"/>
      <c r="AM1211" s="417"/>
      <c r="AN1211" s="417"/>
      <c r="AO1211" s="478"/>
      <c r="AP1211" s="417"/>
      <c r="AQ1211" s="478"/>
      <c r="AR1211" s="417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</row>
    <row r="1212" spans="1:86">
      <c r="A1212" s="528">
        <v>297</v>
      </c>
      <c r="B1212" s="583" t="s">
        <v>1169</v>
      </c>
      <c r="C1212" s="579" t="s">
        <v>1170</v>
      </c>
      <c r="D1212" s="577">
        <v>1.4</v>
      </c>
      <c r="E1212" s="577">
        <v>4725</v>
      </c>
      <c r="F1212" s="577">
        <v>1.4</v>
      </c>
      <c r="G1212" s="577">
        <v>4725</v>
      </c>
      <c r="H1212" s="583"/>
      <c r="I1212" s="583"/>
      <c r="J1212" s="583"/>
      <c r="K1212" s="577"/>
      <c r="L1212" s="583"/>
      <c r="M1212" s="577"/>
      <c r="N1212" s="583"/>
      <c r="O1212" s="583"/>
      <c r="P1212" s="583"/>
      <c r="Q1212" s="577"/>
      <c r="R1212" s="583"/>
      <c r="S1212" s="577"/>
      <c r="T1212" s="583"/>
      <c r="U1212" s="583"/>
      <c r="V1212" s="583"/>
      <c r="W1212" s="577"/>
      <c r="X1212" s="583"/>
      <c r="Y1212" s="577"/>
      <c r="Z1212" s="684" t="s">
        <v>1927</v>
      </c>
      <c r="AA1212" s="684" t="s">
        <v>1985</v>
      </c>
      <c r="AB1212" s="531" t="s">
        <v>41</v>
      </c>
      <c r="AC1212" s="269">
        <v>1.35</v>
      </c>
      <c r="AD1212" s="234" t="s">
        <v>5</v>
      </c>
      <c r="AE1212" s="479">
        <v>87258.926999999996</v>
      </c>
      <c r="AF1212" s="416"/>
      <c r="AG1212" s="416"/>
      <c r="AH1212" s="416"/>
      <c r="AI1212" s="476"/>
      <c r="AJ1212" s="416"/>
      <c r="AK1212" s="476"/>
      <c r="AL1212" s="416"/>
      <c r="AM1212" s="416"/>
      <c r="AN1212" s="416"/>
      <c r="AO1212" s="476"/>
      <c r="AP1212" s="416"/>
      <c r="AQ1212" s="476"/>
      <c r="AR1212" s="416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</row>
    <row r="1213" spans="1:86">
      <c r="A1213" s="530"/>
      <c r="B1213" s="584"/>
      <c r="C1213" s="580"/>
      <c r="D1213" s="578"/>
      <c r="E1213" s="578"/>
      <c r="F1213" s="578"/>
      <c r="G1213" s="578"/>
      <c r="H1213" s="584"/>
      <c r="I1213" s="584"/>
      <c r="J1213" s="584"/>
      <c r="K1213" s="578"/>
      <c r="L1213" s="584"/>
      <c r="M1213" s="578"/>
      <c r="N1213" s="584"/>
      <c r="O1213" s="584"/>
      <c r="P1213" s="584"/>
      <c r="Q1213" s="578"/>
      <c r="R1213" s="584"/>
      <c r="S1213" s="578"/>
      <c r="T1213" s="584"/>
      <c r="U1213" s="584"/>
      <c r="V1213" s="584"/>
      <c r="W1213" s="578"/>
      <c r="X1213" s="584"/>
      <c r="Y1213" s="578"/>
      <c r="Z1213" s="685"/>
      <c r="AA1213" s="685"/>
      <c r="AB1213" s="532"/>
      <c r="AC1213" s="269">
        <v>4725</v>
      </c>
      <c r="AD1213" s="234" t="s">
        <v>6</v>
      </c>
      <c r="AE1213" s="480"/>
      <c r="AF1213" s="417"/>
      <c r="AG1213" s="417"/>
      <c r="AH1213" s="417"/>
      <c r="AI1213" s="478"/>
      <c r="AJ1213" s="417"/>
      <c r="AK1213" s="478"/>
      <c r="AL1213" s="417"/>
      <c r="AM1213" s="417"/>
      <c r="AN1213" s="417"/>
      <c r="AO1213" s="478"/>
      <c r="AP1213" s="417"/>
      <c r="AQ1213" s="478"/>
      <c r="AR1213" s="417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</row>
    <row r="1214" spans="1:86">
      <c r="A1214" s="528">
        <v>298</v>
      </c>
      <c r="B1214" s="749" t="s">
        <v>1179</v>
      </c>
      <c r="C1214" s="895" t="s">
        <v>1180</v>
      </c>
      <c r="D1214" s="896">
        <v>1.2</v>
      </c>
      <c r="E1214" s="501">
        <v>4868</v>
      </c>
      <c r="F1214" s="896">
        <v>1.2</v>
      </c>
      <c r="G1214" s="501">
        <v>4868</v>
      </c>
      <c r="H1214" s="446"/>
      <c r="I1214" s="446"/>
      <c r="J1214" s="446"/>
      <c r="K1214" s="869"/>
      <c r="L1214" s="446"/>
      <c r="M1214" s="869"/>
      <c r="N1214" s="416"/>
      <c r="O1214" s="416"/>
      <c r="P1214" s="416"/>
      <c r="Q1214" s="476"/>
      <c r="R1214" s="416"/>
      <c r="S1214" s="476"/>
      <c r="T1214" s="416"/>
      <c r="U1214" s="416"/>
      <c r="V1214" s="416"/>
      <c r="W1214" s="476"/>
      <c r="X1214" s="416"/>
      <c r="Y1214" s="476"/>
      <c r="Z1214" s="416"/>
      <c r="AA1214" s="416"/>
      <c r="AB1214" s="416"/>
      <c r="AC1214" s="476"/>
      <c r="AD1214" s="416"/>
      <c r="AE1214" s="476"/>
      <c r="AF1214" s="416"/>
      <c r="AG1214" s="416"/>
      <c r="AH1214" s="416"/>
      <c r="AI1214" s="476"/>
      <c r="AJ1214" s="416"/>
      <c r="AK1214" s="476"/>
      <c r="AL1214" s="372" t="s">
        <v>1679</v>
      </c>
      <c r="AM1214" s="372" t="s">
        <v>1986</v>
      </c>
      <c r="AN1214" s="372" t="s">
        <v>42</v>
      </c>
      <c r="AO1214" s="243">
        <v>0.11700000000000001</v>
      </c>
      <c r="AP1214" s="112" t="s">
        <v>5</v>
      </c>
      <c r="AQ1214" s="479">
        <v>9054.1233899999988</v>
      </c>
      <c r="AR1214" s="416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</row>
    <row r="1215" spans="1:86">
      <c r="A1215" s="530"/>
      <c r="B1215" s="750"/>
      <c r="C1215" s="900"/>
      <c r="D1215" s="901"/>
      <c r="E1215" s="503"/>
      <c r="F1215" s="901"/>
      <c r="G1215" s="503"/>
      <c r="H1215" s="447"/>
      <c r="I1215" s="447"/>
      <c r="J1215" s="447"/>
      <c r="K1215" s="870"/>
      <c r="L1215" s="447"/>
      <c r="M1215" s="870"/>
      <c r="N1215" s="417"/>
      <c r="O1215" s="417"/>
      <c r="P1215" s="417"/>
      <c r="Q1215" s="478"/>
      <c r="R1215" s="417"/>
      <c r="S1215" s="478"/>
      <c r="T1215" s="417"/>
      <c r="U1215" s="417"/>
      <c r="V1215" s="417"/>
      <c r="W1215" s="478"/>
      <c r="X1215" s="417"/>
      <c r="Y1215" s="478"/>
      <c r="Z1215" s="417"/>
      <c r="AA1215" s="417"/>
      <c r="AB1215" s="417"/>
      <c r="AC1215" s="478"/>
      <c r="AD1215" s="417"/>
      <c r="AE1215" s="478"/>
      <c r="AF1215" s="417"/>
      <c r="AG1215" s="417"/>
      <c r="AH1215" s="417"/>
      <c r="AI1215" s="478"/>
      <c r="AJ1215" s="417"/>
      <c r="AK1215" s="478"/>
      <c r="AL1215" s="374"/>
      <c r="AM1215" s="374"/>
      <c r="AN1215" s="374"/>
      <c r="AO1215" s="243">
        <v>468</v>
      </c>
      <c r="AP1215" s="112" t="s">
        <v>8</v>
      </c>
      <c r="AQ1215" s="480"/>
      <c r="AR1215" s="417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</row>
    <row r="1216" spans="1:86">
      <c r="A1216" s="686">
        <v>299</v>
      </c>
      <c r="B1216" s="440">
        <v>346355</v>
      </c>
      <c r="C1216" s="498" t="s">
        <v>1199</v>
      </c>
      <c r="D1216" s="501">
        <v>0.3</v>
      </c>
      <c r="E1216" s="501">
        <v>1350</v>
      </c>
      <c r="F1216" s="501">
        <v>0.3</v>
      </c>
      <c r="G1216" s="501">
        <v>1350</v>
      </c>
      <c r="H1216" s="440" t="s">
        <v>1987</v>
      </c>
      <c r="I1216" s="440" t="s">
        <v>1988</v>
      </c>
      <c r="J1216" s="440" t="s">
        <v>11</v>
      </c>
      <c r="K1216" s="320">
        <v>0.27</v>
      </c>
      <c r="L1216" s="321" t="s">
        <v>5</v>
      </c>
      <c r="M1216" s="387">
        <v>2780.0970000000002</v>
      </c>
      <c r="N1216" s="678"/>
      <c r="O1216" s="678"/>
      <c r="P1216" s="678"/>
      <c r="Q1216" s="678"/>
      <c r="R1216" s="678"/>
      <c r="S1216" s="678"/>
      <c r="T1216" s="678"/>
      <c r="U1216" s="678"/>
      <c r="V1216" s="678"/>
      <c r="W1216" s="678"/>
      <c r="X1216" s="678"/>
      <c r="Y1216" s="678"/>
      <c r="Z1216" s="678"/>
      <c r="AA1216" s="678"/>
      <c r="AB1216" s="678"/>
      <c r="AC1216" s="678"/>
      <c r="AD1216" s="678"/>
      <c r="AE1216" s="678"/>
      <c r="AF1216" s="678"/>
      <c r="AG1216" s="678"/>
      <c r="AH1216" s="678"/>
      <c r="AI1216" s="678"/>
      <c r="AJ1216" s="678"/>
      <c r="AK1216" s="678"/>
      <c r="AL1216" s="678"/>
      <c r="AM1216" s="678"/>
      <c r="AN1216" s="678"/>
      <c r="AO1216" s="678"/>
      <c r="AP1216" s="678"/>
      <c r="AQ1216" s="678"/>
      <c r="AR1216" s="678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</row>
    <row r="1217" spans="1:86">
      <c r="A1217" s="687"/>
      <c r="B1217" s="441"/>
      <c r="C1217" s="499"/>
      <c r="D1217" s="502"/>
      <c r="E1217" s="502"/>
      <c r="F1217" s="502"/>
      <c r="G1217" s="502"/>
      <c r="H1217" s="441"/>
      <c r="I1217" s="441"/>
      <c r="J1217" s="442"/>
      <c r="K1217" s="320">
        <v>1350</v>
      </c>
      <c r="L1217" s="321" t="s">
        <v>8</v>
      </c>
      <c r="M1217" s="388"/>
      <c r="N1217" s="679"/>
      <c r="O1217" s="679"/>
      <c r="P1217" s="679"/>
      <c r="Q1217" s="679"/>
      <c r="R1217" s="679"/>
      <c r="S1217" s="679"/>
      <c r="T1217" s="679"/>
      <c r="U1217" s="679"/>
      <c r="V1217" s="679"/>
      <c r="W1217" s="679"/>
      <c r="X1217" s="679"/>
      <c r="Y1217" s="679"/>
      <c r="Z1217" s="679"/>
      <c r="AA1217" s="679"/>
      <c r="AB1217" s="679"/>
      <c r="AC1217" s="679"/>
      <c r="AD1217" s="679"/>
      <c r="AE1217" s="679"/>
      <c r="AF1217" s="679"/>
      <c r="AG1217" s="679"/>
      <c r="AH1217" s="679"/>
      <c r="AI1217" s="679"/>
      <c r="AJ1217" s="679"/>
      <c r="AK1217" s="679"/>
      <c r="AL1217" s="679"/>
      <c r="AM1217" s="679"/>
      <c r="AN1217" s="679"/>
      <c r="AO1217" s="679"/>
      <c r="AP1217" s="679"/>
      <c r="AQ1217" s="679"/>
      <c r="AR1217" s="679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</row>
    <row r="1218" spans="1:86">
      <c r="A1218" s="688"/>
      <c r="B1218" s="442"/>
      <c r="C1218" s="500"/>
      <c r="D1218" s="503"/>
      <c r="E1218" s="503"/>
      <c r="F1218" s="503"/>
      <c r="G1218" s="503"/>
      <c r="H1218" s="442"/>
      <c r="I1218" s="442"/>
      <c r="J1218" s="232" t="s">
        <v>105</v>
      </c>
      <c r="K1218" s="320">
        <v>1350</v>
      </c>
      <c r="L1218" s="321" t="s">
        <v>8</v>
      </c>
      <c r="M1218" s="389"/>
      <c r="N1218" s="680"/>
      <c r="O1218" s="680"/>
      <c r="P1218" s="680"/>
      <c r="Q1218" s="680"/>
      <c r="R1218" s="680"/>
      <c r="S1218" s="680"/>
      <c r="T1218" s="680"/>
      <c r="U1218" s="680"/>
      <c r="V1218" s="680"/>
      <c r="W1218" s="680"/>
      <c r="X1218" s="680"/>
      <c r="Y1218" s="680"/>
      <c r="Z1218" s="680"/>
      <c r="AA1218" s="680"/>
      <c r="AB1218" s="680"/>
      <c r="AC1218" s="680"/>
      <c r="AD1218" s="680"/>
      <c r="AE1218" s="680"/>
      <c r="AF1218" s="680"/>
      <c r="AG1218" s="680"/>
      <c r="AH1218" s="680"/>
      <c r="AI1218" s="680"/>
      <c r="AJ1218" s="680"/>
      <c r="AK1218" s="680"/>
      <c r="AL1218" s="680"/>
      <c r="AM1218" s="680"/>
      <c r="AN1218" s="680"/>
      <c r="AO1218" s="680"/>
      <c r="AP1218" s="680"/>
      <c r="AQ1218" s="680"/>
      <c r="AR1218" s="680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</row>
    <row r="1219" spans="1:86">
      <c r="A1219" s="686">
        <v>300</v>
      </c>
      <c r="B1219" s="440">
        <v>346486</v>
      </c>
      <c r="C1219" s="498" t="s">
        <v>1200</v>
      </c>
      <c r="D1219" s="501">
        <v>0.2</v>
      </c>
      <c r="E1219" s="501">
        <v>1000</v>
      </c>
      <c r="F1219" s="501">
        <v>0.2</v>
      </c>
      <c r="G1219" s="501">
        <v>1000</v>
      </c>
      <c r="H1219" s="440" t="s">
        <v>1927</v>
      </c>
      <c r="I1219" s="440" t="s">
        <v>1989</v>
      </c>
      <c r="J1219" s="440" t="s">
        <v>11</v>
      </c>
      <c r="K1219" s="320">
        <v>0.2</v>
      </c>
      <c r="L1219" s="321" t="s">
        <v>5</v>
      </c>
      <c r="M1219" s="387">
        <v>2293.9450000000002</v>
      </c>
      <c r="N1219" s="678"/>
      <c r="O1219" s="678"/>
      <c r="P1219" s="678"/>
      <c r="Q1219" s="678"/>
      <c r="R1219" s="678"/>
      <c r="S1219" s="678"/>
      <c r="T1219" s="678"/>
      <c r="U1219" s="678"/>
      <c r="V1219" s="678"/>
      <c r="W1219" s="678"/>
      <c r="X1219" s="678"/>
      <c r="Y1219" s="678"/>
      <c r="Z1219" s="678"/>
      <c r="AA1219" s="678"/>
      <c r="AB1219" s="678"/>
      <c r="AC1219" s="678"/>
      <c r="AD1219" s="678"/>
      <c r="AE1219" s="678"/>
      <c r="AF1219" s="678"/>
      <c r="AG1219" s="678"/>
      <c r="AH1219" s="678"/>
      <c r="AI1219" s="678"/>
      <c r="AJ1219" s="678"/>
      <c r="AK1219" s="678"/>
      <c r="AL1219" s="678"/>
      <c r="AM1219" s="678"/>
      <c r="AN1219" s="678"/>
      <c r="AO1219" s="678"/>
      <c r="AP1219" s="678"/>
      <c r="AQ1219" s="678"/>
      <c r="AR1219" s="678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</row>
    <row r="1220" spans="1:86">
      <c r="A1220" s="687"/>
      <c r="B1220" s="441"/>
      <c r="C1220" s="499"/>
      <c r="D1220" s="502"/>
      <c r="E1220" s="502"/>
      <c r="F1220" s="502"/>
      <c r="G1220" s="502"/>
      <c r="H1220" s="441"/>
      <c r="I1220" s="441"/>
      <c r="J1220" s="442"/>
      <c r="K1220" s="320">
        <v>1000</v>
      </c>
      <c r="L1220" s="321" t="s">
        <v>8</v>
      </c>
      <c r="M1220" s="388"/>
      <c r="N1220" s="679"/>
      <c r="O1220" s="679"/>
      <c r="P1220" s="679"/>
      <c r="Q1220" s="679"/>
      <c r="R1220" s="679"/>
      <c r="S1220" s="679"/>
      <c r="T1220" s="679"/>
      <c r="U1220" s="679"/>
      <c r="V1220" s="679"/>
      <c r="W1220" s="679"/>
      <c r="X1220" s="679"/>
      <c r="Y1220" s="679"/>
      <c r="Z1220" s="679"/>
      <c r="AA1220" s="679"/>
      <c r="AB1220" s="679"/>
      <c r="AC1220" s="679"/>
      <c r="AD1220" s="679"/>
      <c r="AE1220" s="679"/>
      <c r="AF1220" s="679"/>
      <c r="AG1220" s="679"/>
      <c r="AH1220" s="679"/>
      <c r="AI1220" s="679"/>
      <c r="AJ1220" s="679"/>
      <c r="AK1220" s="679"/>
      <c r="AL1220" s="679"/>
      <c r="AM1220" s="679"/>
      <c r="AN1220" s="679"/>
      <c r="AO1220" s="679"/>
      <c r="AP1220" s="679"/>
      <c r="AQ1220" s="679"/>
      <c r="AR1220" s="679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</row>
    <row r="1221" spans="1:86">
      <c r="A1221" s="688"/>
      <c r="B1221" s="442"/>
      <c r="C1221" s="500"/>
      <c r="D1221" s="503"/>
      <c r="E1221" s="503"/>
      <c r="F1221" s="503"/>
      <c r="G1221" s="503"/>
      <c r="H1221" s="442"/>
      <c r="I1221" s="442"/>
      <c r="J1221" s="232" t="s">
        <v>105</v>
      </c>
      <c r="K1221" s="320">
        <v>1000</v>
      </c>
      <c r="L1221" s="321" t="s">
        <v>8</v>
      </c>
      <c r="M1221" s="389"/>
      <c r="N1221" s="680"/>
      <c r="O1221" s="680"/>
      <c r="P1221" s="680"/>
      <c r="Q1221" s="680"/>
      <c r="R1221" s="680"/>
      <c r="S1221" s="680"/>
      <c r="T1221" s="680"/>
      <c r="U1221" s="680"/>
      <c r="V1221" s="680"/>
      <c r="W1221" s="680"/>
      <c r="X1221" s="680"/>
      <c r="Y1221" s="680"/>
      <c r="Z1221" s="680"/>
      <c r="AA1221" s="680"/>
      <c r="AB1221" s="680"/>
      <c r="AC1221" s="680"/>
      <c r="AD1221" s="680"/>
      <c r="AE1221" s="680"/>
      <c r="AF1221" s="680"/>
      <c r="AG1221" s="680"/>
      <c r="AH1221" s="680"/>
      <c r="AI1221" s="680"/>
      <c r="AJ1221" s="680"/>
      <c r="AK1221" s="680"/>
      <c r="AL1221" s="680"/>
      <c r="AM1221" s="680"/>
      <c r="AN1221" s="680"/>
      <c r="AO1221" s="680"/>
      <c r="AP1221" s="680"/>
      <c r="AQ1221" s="680"/>
      <c r="AR1221" s="680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</row>
    <row r="1222" spans="1:86">
      <c r="A1222" s="468">
        <v>301</v>
      </c>
      <c r="B1222" s="440" t="s">
        <v>1201</v>
      </c>
      <c r="C1222" s="498" t="s">
        <v>1202</v>
      </c>
      <c r="D1222" s="501">
        <v>0.4</v>
      </c>
      <c r="E1222" s="501">
        <v>1260</v>
      </c>
      <c r="F1222" s="501">
        <v>0.4</v>
      </c>
      <c r="G1222" s="501">
        <v>1260</v>
      </c>
      <c r="H1222" s="440"/>
      <c r="I1222" s="440"/>
      <c r="J1222" s="440"/>
      <c r="K1222" s="501"/>
      <c r="L1222" s="440"/>
      <c r="M1222" s="501"/>
      <c r="N1222" s="440" t="s">
        <v>1990</v>
      </c>
      <c r="O1222" s="440" t="s">
        <v>1991</v>
      </c>
      <c r="P1222" s="440" t="s">
        <v>11</v>
      </c>
      <c r="Q1222" s="267">
        <v>0.36</v>
      </c>
      <c r="R1222" s="226" t="s">
        <v>5</v>
      </c>
      <c r="S1222" s="421">
        <v>4653.6054144305299</v>
      </c>
      <c r="T1222" s="418"/>
      <c r="U1222" s="418"/>
      <c r="V1222" s="418"/>
      <c r="W1222" s="421"/>
      <c r="X1222" s="418"/>
      <c r="Y1222" s="421"/>
      <c r="Z1222" s="418"/>
      <c r="AA1222" s="418"/>
      <c r="AB1222" s="418"/>
      <c r="AC1222" s="421"/>
      <c r="AD1222" s="418"/>
      <c r="AE1222" s="421"/>
      <c r="AF1222" s="418"/>
      <c r="AG1222" s="418"/>
      <c r="AH1222" s="418"/>
      <c r="AI1222" s="421"/>
      <c r="AJ1222" s="418"/>
      <c r="AK1222" s="421"/>
      <c r="AL1222" s="418"/>
      <c r="AM1222" s="418"/>
      <c r="AN1222" s="418"/>
      <c r="AO1222" s="421"/>
      <c r="AP1222" s="418"/>
      <c r="AQ1222" s="421"/>
      <c r="AR1222" s="418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</row>
    <row r="1223" spans="1:86">
      <c r="A1223" s="469"/>
      <c r="B1223" s="441"/>
      <c r="C1223" s="499"/>
      <c r="D1223" s="502"/>
      <c r="E1223" s="502"/>
      <c r="F1223" s="502"/>
      <c r="G1223" s="502"/>
      <c r="H1223" s="441"/>
      <c r="I1223" s="441"/>
      <c r="J1223" s="441"/>
      <c r="K1223" s="502"/>
      <c r="L1223" s="441"/>
      <c r="M1223" s="502"/>
      <c r="N1223" s="441"/>
      <c r="O1223" s="441"/>
      <c r="P1223" s="442"/>
      <c r="Q1223" s="268">
        <v>1260</v>
      </c>
      <c r="R1223" s="229" t="s">
        <v>8</v>
      </c>
      <c r="S1223" s="422"/>
      <c r="T1223" s="419"/>
      <c r="U1223" s="419"/>
      <c r="V1223" s="419"/>
      <c r="W1223" s="422"/>
      <c r="X1223" s="419"/>
      <c r="Y1223" s="422"/>
      <c r="Z1223" s="419"/>
      <c r="AA1223" s="419"/>
      <c r="AB1223" s="419"/>
      <c r="AC1223" s="422"/>
      <c r="AD1223" s="419"/>
      <c r="AE1223" s="422"/>
      <c r="AF1223" s="419"/>
      <c r="AG1223" s="419"/>
      <c r="AH1223" s="419"/>
      <c r="AI1223" s="422"/>
      <c r="AJ1223" s="419"/>
      <c r="AK1223" s="422"/>
      <c r="AL1223" s="419"/>
      <c r="AM1223" s="419"/>
      <c r="AN1223" s="419"/>
      <c r="AO1223" s="422"/>
      <c r="AP1223" s="419"/>
      <c r="AQ1223" s="422"/>
      <c r="AR1223" s="419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</row>
    <row r="1224" spans="1:86">
      <c r="A1224" s="470"/>
      <c r="B1224" s="442"/>
      <c r="C1224" s="500"/>
      <c r="D1224" s="503"/>
      <c r="E1224" s="503"/>
      <c r="F1224" s="503"/>
      <c r="G1224" s="503"/>
      <c r="H1224" s="442"/>
      <c r="I1224" s="442"/>
      <c r="J1224" s="442"/>
      <c r="K1224" s="503"/>
      <c r="L1224" s="442"/>
      <c r="M1224" s="503"/>
      <c r="N1224" s="442"/>
      <c r="O1224" s="442"/>
      <c r="P1224" s="232" t="s">
        <v>105</v>
      </c>
      <c r="Q1224" s="268">
        <v>1260</v>
      </c>
      <c r="R1224" s="229" t="s">
        <v>8</v>
      </c>
      <c r="S1224" s="423"/>
      <c r="T1224" s="420"/>
      <c r="U1224" s="420"/>
      <c r="V1224" s="420"/>
      <c r="W1224" s="423"/>
      <c r="X1224" s="420"/>
      <c r="Y1224" s="423"/>
      <c r="Z1224" s="420"/>
      <c r="AA1224" s="420"/>
      <c r="AB1224" s="420"/>
      <c r="AC1224" s="423"/>
      <c r="AD1224" s="420"/>
      <c r="AE1224" s="423"/>
      <c r="AF1224" s="420"/>
      <c r="AG1224" s="420"/>
      <c r="AH1224" s="420"/>
      <c r="AI1224" s="423"/>
      <c r="AJ1224" s="420"/>
      <c r="AK1224" s="423"/>
      <c r="AL1224" s="420"/>
      <c r="AM1224" s="420"/>
      <c r="AN1224" s="420"/>
      <c r="AO1224" s="423"/>
      <c r="AP1224" s="420"/>
      <c r="AQ1224" s="423"/>
      <c r="AR1224" s="420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</row>
    <row r="1225" spans="1:86">
      <c r="A1225" s="468">
        <v>302</v>
      </c>
      <c r="B1225" s="440" t="s">
        <v>1205</v>
      </c>
      <c r="C1225" s="498" t="s">
        <v>1206</v>
      </c>
      <c r="D1225" s="501">
        <v>0.9</v>
      </c>
      <c r="E1225" s="501">
        <v>3290</v>
      </c>
      <c r="F1225" s="501">
        <v>0.9</v>
      </c>
      <c r="G1225" s="501">
        <v>3290</v>
      </c>
      <c r="H1225" s="440"/>
      <c r="I1225" s="440"/>
      <c r="J1225" s="440"/>
      <c r="K1225" s="501"/>
      <c r="L1225" s="440"/>
      <c r="M1225" s="501"/>
      <c r="N1225" s="440" t="s">
        <v>1927</v>
      </c>
      <c r="O1225" s="440" t="s">
        <v>1992</v>
      </c>
      <c r="P1225" s="440" t="s">
        <v>11</v>
      </c>
      <c r="Q1225" s="267">
        <v>0.94</v>
      </c>
      <c r="R1225" s="226" t="s">
        <v>5</v>
      </c>
      <c r="S1225" s="421">
        <v>10858.412633671236</v>
      </c>
      <c r="T1225" s="418"/>
      <c r="U1225" s="418"/>
      <c r="V1225" s="418"/>
      <c r="W1225" s="421"/>
      <c r="X1225" s="418"/>
      <c r="Y1225" s="421"/>
      <c r="Z1225" s="418"/>
      <c r="AA1225" s="418"/>
      <c r="AB1225" s="418"/>
      <c r="AC1225" s="421"/>
      <c r="AD1225" s="418"/>
      <c r="AE1225" s="421"/>
      <c r="AF1225" s="418"/>
      <c r="AG1225" s="418"/>
      <c r="AH1225" s="418"/>
      <c r="AI1225" s="421"/>
      <c r="AJ1225" s="418"/>
      <c r="AK1225" s="421"/>
      <c r="AL1225" s="418"/>
      <c r="AM1225" s="418"/>
      <c r="AN1225" s="418"/>
      <c r="AO1225" s="421"/>
      <c r="AP1225" s="418"/>
      <c r="AQ1225" s="421"/>
      <c r="AR1225" s="418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</row>
    <row r="1226" spans="1:86">
      <c r="A1226" s="469"/>
      <c r="B1226" s="441"/>
      <c r="C1226" s="499"/>
      <c r="D1226" s="502"/>
      <c r="E1226" s="502"/>
      <c r="F1226" s="502"/>
      <c r="G1226" s="502"/>
      <c r="H1226" s="441"/>
      <c r="I1226" s="441"/>
      <c r="J1226" s="441"/>
      <c r="K1226" s="502"/>
      <c r="L1226" s="441"/>
      <c r="M1226" s="502"/>
      <c r="N1226" s="441"/>
      <c r="O1226" s="441"/>
      <c r="P1226" s="442"/>
      <c r="Q1226" s="268">
        <v>3290</v>
      </c>
      <c r="R1226" s="229" t="s">
        <v>8</v>
      </c>
      <c r="S1226" s="422"/>
      <c r="T1226" s="419"/>
      <c r="U1226" s="419"/>
      <c r="V1226" s="419"/>
      <c r="W1226" s="422"/>
      <c r="X1226" s="419"/>
      <c r="Y1226" s="422"/>
      <c r="Z1226" s="419"/>
      <c r="AA1226" s="419"/>
      <c r="AB1226" s="419"/>
      <c r="AC1226" s="422"/>
      <c r="AD1226" s="419"/>
      <c r="AE1226" s="422"/>
      <c r="AF1226" s="419"/>
      <c r="AG1226" s="419"/>
      <c r="AH1226" s="419"/>
      <c r="AI1226" s="422"/>
      <c r="AJ1226" s="419"/>
      <c r="AK1226" s="422"/>
      <c r="AL1226" s="419"/>
      <c r="AM1226" s="419"/>
      <c r="AN1226" s="419"/>
      <c r="AO1226" s="422"/>
      <c r="AP1226" s="419"/>
      <c r="AQ1226" s="422"/>
      <c r="AR1226" s="419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</row>
    <row r="1227" spans="1:86">
      <c r="A1227" s="470"/>
      <c r="B1227" s="442"/>
      <c r="C1227" s="500"/>
      <c r="D1227" s="503"/>
      <c r="E1227" s="503"/>
      <c r="F1227" s="503"/>
      <c r="G1227" s="503"/>
      <c r="H1227" s="442"/>
      <c r="I1227" s="442"/>
      <c r="J1227" s="442"/>
      <c r="K1227" s="503"/>
      <c r="L1227" s="442"/>
      <c r="M1227" s="503"/>
      <c r="N1227" s="442"/>
      <c r="O1227" s="442"/>
      <c r="P1227" s="232" t="s">
        <v>105</v>
      </c>
      <c r="Q1227" s="268">
        <v>3290</v>
      </c>
      <c r="R1227" s="229" t="s">
        <v>8</v>
      </c>
      <c r="S1227" s="423"/>
      <c r="T1227" s="420"/>
      <c r="U1227" s="420"/>
      <c r="V1227" s="420"/>
      <c r="W1227" s="423"/>
      <c r="X1227" s="420"/>
      <c r="Y1227" s="423"/>
      <c r="Z1227" s="420"/>
      <c r="AA1227" s="420"/>
      <c r="AB1227" s="420"/>
      <c r="AC1227" s="423"/>
      <c r="AD1227" s="420"/>
      <c r="AE1227" s="423"/>
      <c r="AF1227" s="420"/>
      <c r="AG1227" s="420"/>
      <c r="AH1227" s="420"/>
      <c r="AI1227" s="423"/>
      <c r="AJ1227" s="420"/>
      <c r="AK1227" s="423"/>
      <c r="AL1227" s="420"/>
      <c r="AM1227" s="420"/>
      <c r="AN1227" s="420"/>
      <c r="AO1227" s="423"/>
      <c r="AP1227" s="420"/>
      <c r="AQ1227" s="423"/>
      <c r="AR1227" s="420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</row>
    <row r="1228" spans="1:86">
      <c r="A1228" s="468">
        <v>303</v>
      </c>
      <c r="B1228" s="440" t="s">
        <v>1211</v>
      </c>
      <c r="C1228" s="498" t="s">
        <v>1212</v>
      </c>
      <c r="D1228" s="501">
        <v>0.3</v>
      </c>
      <c r="E1228" s="501">
        <v>990</v>
      </c>
      <c r="F1228" s="501">
        <v>0.3</v>
      </c>
      <c r="G1228" s="501">
        <v>990</v>
      </c>
      <c r="H1228" s="440"/>
      <c r="I1228" s="440"/>
      <c r="J1228" s="440"/>
      <c r="K1228" s="501"/>
      <c r="L1228" s="440"/>
      <c r="M1228" s="501"/>
      <c r="N1228" s="440" t="s">
        <v>1927</v>
      </c>
      <c r="O1228" s="440" t="s">
        <v>1993</v>
      </c>
      <c r="P1228" s="440" t="s">
        <v>11</v>
      </c>
      <c r="Q1228" s="267">
        <v>0.25</v>
      </c>
      <c r="R1228" s="226" t="s">
        <v>5</v>
      </c>
      <c r="S1228" s="421">
        <v>3878.0045120254417</v>
      </c>
      <c r="T1228" s="418"/>
      <c r="U1228" s="418"/>
      <c r="V1228" s="418"/>
      <c r="W1228" s="421"/>
      <c r="X1228" s="418"/>
      <c r="Y1228" s="421"/>
      <c r="Z1228" s="418"/>
      <c r="AA1228" s="418"/>
      <c r="AB1228" s="418"/>
      <c r="AC1228" s="421"/>
      <c r="AD1228" s="418"/>
      <c r="AE1228" s="421"/>
      <c r="AF1228" s="418"/>
      <c r="AG1228" s="418"/>
      <c r="AH1228" s="418"/>
      <c r="AI1228" s="421"/>
      <c r="AJ1228" s="418"/>
      <c r="AK1228" s="421"/>
      <c r="AL1228" s="418"/>
      <c r="AM1228" s="418"/>
      <c r="AN1228" s="418"/>
      <c r="AO1228" s="421"/>
      <c r="AP1228" s="418"/>
      <c r="AQ1228" s="421"/>
      <c r="AR1228" s="418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</row>
    <row r="1229" spans="1:86">
      <c r="A1229" s="469"/>
      <c r="B1229" s="441"/>
      <c r="C1229" s="499"/>
      <c r="D1229" s="502"/>
      <c r="E1229" s="502"/>
      <c r="F1229" s="502"/>
      <c r="G1229" s="502"/>
      <c r="H1229" s="441"/>
      <c r="I1229" s="441"/>
      <c r="J1229" s="441"/>
      <c r="K1229" s="502"/>
      <c r="L1229" s="441"/>
      <c r="M1229" s="502"/>
      <c r="N1229" s="441"/>
      <c r="O1229" s="441"/>
      <c r="P1229" s="442"/>
      <c r="Q1229" s="268">
        <v>825</v>
      </c>
      <c r="R1229" s="229" t="s">
        <v>8</v>
      </c>
      <c r="S1229" s="422"/>
      <c r="T1229" s="419"/>
      <c r="U1229" s="419"/>
      <c r="V1229" s="419"/>
      <c r="W1229" s="422"/>
      <c r="X1229" s="419"/>
      <c r="Y1229" s="422"/>
      <c r="Z1229" s="419"/>
      <c r="AA1229" s="419"/>
      <c r="AB1229" s="419"/>
      <c r="AC1229" s="422"/>
      <c r="AD1229" s="419"/>
      <c r="AE1229" s="422"/>
      <c r="AF1229" s="419"/>
      <c r="AG1229" s="419"/>
      <c r="AH1229" s="419"/>
      <c r="AI1229" s="422"/>
      <c r="AJ1229" s="419"/>
      <c r="AK1229" s="422"/>
      <c r="AL1229" s="419"/>
      <c r="AM1229" s="419"/>
      <c r="AN1229" s="419"/>
      <c r="AO1229" s="422"/>
      <c r="AP1229" s="419"/>
      <c r="AQ1229" s="422"/>
      <c r="AR1229" s="419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</row>
    <row r="1230" spans="1:86">
      <c r="A1230" s="470"/>
      <c r="B1230" s="442"/>
      <c r="C1230" s="500"/>
      <c r="D1230" s="503"/>
      <c r="E1230" s="503"/>
      <c r="F1230" s="503"/>
      <c r="G1230" s="503"/>
      <c r="H1230" s="442"/>
      <c r="I1230" s="442"/>
      <c r="J1230" s="442"/>
      <c r="K1230" s="503"/>
      <c r="L1230" s="442"/>
      <c r="M1230" s="503"/>
      <c r="N1230" s="442"/>
      <c r="O1230" s="442"/>
      <c r="P1230" s="232" t="s">
        <v>105</v>
      </c>
      <c r="Q1230" s="268">
        <v>825</v>
      </c>
      <c r="R1230" s="229" t="s">
        <v>8</v>
      </c>
      <c r="S1230" s="423"/>
      <c r="T1230" s="420"/>
      <c r="U1230" s="420"/>
      <c r="V1230" s="420"/>
      <c r="W1230" s="423"/>
      <c r="X1230" s="420"/>
      <c r="Y1230" s="423"/>
      <c r="Z1230" s="420"/>
      <c r="AA1230" s="420"/>
      <c r="AB1230" s="420"/>
      <c r="AC1230" s="423"/>
      <c r="AD1230" s="420"/>
      <c r="AE1230" s="423"/>
      <c r="AF1230" s="420"/>
      <c r="AG1230" s="420"/>
      <c r="AH1230" s="420"/>
      <c r="AI1230" s="423"/>
      <c r="AJ1230" s="420"/>
      <c r="AK1230" s="423"/>
      <c r="AL1230" s="420"/>
      <c r="AM1230" s="420"/>
      <c r="AN1230" s="420"/>
      <c r="AO1230" s="423"/>
      <c r="AP1230" s="420"/>
      <c r="AQ1230" s="423"/>
      <c r="AR1230" s="420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</row>
    <row r="1231" spans="1:86">
      <c r="A1231" s="468">
        <v>304</v>
      </c>
      <c r="B1231" s="440" t="s">
        <v>1215</v>
      </c>
      <c r="C1231" s="498" t="s">
        <v>1216</v>
      </c>
      <c r="D1231" s="501">
        <v>0.3</v>
      </c>
      <c r="E1231" s="501">
        <v>1088</v>
      </c>
      <c r="F1231" s="501">
        <v>0.3</v>
      </c>
      <c r="G1231" s="501">
        <v>1088</v>
      </c>
      <c r="H1231" s="440"/>
      <c r="I1231" s="440"/>
      <c r="J1231" s="440"/>
      <c r="K1231" s="501"/>
      <c r="L1231" s="440"/>
      <c r="M1231" s="501"/>
      <c r="N1231" s="440" t="s">
        <v>1927</v>
      </c>
      <c r="O1231" s="440" t="s">
        <v>1994</v>
      </c>
      <c r="P1231" s="440" t="s">
        <v>11</v>
      </c>
      <c r="Q1231" s="267">
        <v>0.3</v>
      </c>
      <c r="R1231" s="226" t="s">
        <v>5</v>
      </c>
      <c r="S1231" s="501">
        <v>3878.0045120254417</v>
      </c>
      <c r="T1231" s="440"/>
      <c r="U1231" s="440"/>
      <c r="V1231" s="440"/>
      <c r="W1231" s="501"/>
      <c r="X1231" s="440"/>
      <c r="Y1231" s="501"/>
      <c r="Z1231" s="440"/>
      <c r="AA1231" s="440"/>
      <c r="AB1231" s="440"/>
      <c r="AC1231" s="501"/>
      <c r="AD1231" s="440"/>
      <c r="AE1231" s="501"/>
      <c r="AF1231" s="440"/>
      <c r="AG1231" s="440"/>
      <c r="AH1231" s="440"/>
      <c r="AI1231" s="501"/>
      <c r="AJ1231" s="440"/>
      <c r="AK1231" s="501"/>
      <c r="AL1231" s="440"/>
      <c r="AM1231" s="440"/>
      <c r="AN1231" s="440"/>
      <c r="AO1231" s="501"/>
      <c r="AP1231" s="440"/>
      <c r="AQ1231" s="501"/>
      <c r="AR1231" s="440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</row>
    <row r="1232" spans="1:86">
      <c r="A1232" s="469"/>
      <c r="B1232" s="441"/>
      <c r="C1232" s="499"/>
      <c r="D1232" s="502"/>
      <c r="E1232" s="502"/>
      <c r="F1232" s="502"/>
      <c r="G1232" s="502"/>
      <c r="H1232" s="441"/>
      <c r="I1232" s="441"/>
      <c r="J1232" s="441"/>
      <c r="K1232" s="502"/>
      <c r="L1232" s="441"/>
      <c r="M1232" s="502"/>
      <c r="N1232" s="441"/>
      <c r="O1232" s="441"/>
      <c r="P1232" s="442"/>
      <c r="Q1232" s="268">
        <v>1088</v>
      </c>
      <c r="R1232" s="229" t="s">
        <v>8</v>
      </c>
      <c r="S1232" s="502"/>
      <c r="T1232" s="441"/>
      <c r="U1232" s="441"/>
      <c r="V1232" s="441"/>
      <c r="W1232" s="502"/>
      <c r="X1232" s="441"/>
      <c r="Y1232" s="502"/>
      <c r="Z1232" s="441"/>
      <c r="AA1232" s="441"/>
      <c r="AB1232" s="441"/>
      <c r="AC1232" s="502"/>
      <c r="AD1232" s="441"/>
      <c r="AE1232" s="502"/>
      <c r="AF1232" s="441"/>
      <c r="AG1232" s="441"/>
      <c r="AH1232" s="441"/>
      <c r="AI1232" s="502"/>
      <c r="AJ1232" s="441"/>
      <c r="AK1232" s="502"/>
      <c r="AL1232" s="441"/>
      <c r="AM1232" s="441"/>
      <c r="AN1232" s="441"/>
      <c r="AO1232" s="502"/>
      <c r="AP1232" s="441"/>
      <c r="AQ1232" s="502"/>
      <c r="AR1232" s="44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</row>
    <row r="1233" spans="1:86">
      <c r="A1233" s="470"/>
      <c r="B1233" s="442"/>
      <c r="C1233" s="500"/>
      <c r="D1233" s="503"/>
      <c r="E1233" s="503"/>
      <c r="F1233" s="503"/>
      <c r="G1233" s="503"/>
      <c r="H1233" s="442"/>
      <c r="I1233" s="442"/>
      <c r="J1233" s="442"/>
      <c r="K1233" s="503"/>
      <c r="L1233" s="442"/>
      <c r="M1233" s="503"/>
      <c r="N1233" s="442"/>
      <c r="O1233" s="442"/>
      <c r="P1233" s="232" t="s">
        <v>105</v>
      </c>
      <c r="Q1233" s="268">
        <v>1088</v>
      </c>
      <c r="R1233" s="229" t="s">
        <v>8</v>
      </c>
      <c r="S1233" s="503"/>
      <c r="T1233" s="442"/>
      <c r="U1233" s="442"/>
      <c r="V1233" s="442"/>
      <c r="W1233" s="503"/>
      <c r="X1233" s="442"/>
      <c r="Y1233" s="503"/>
      <c r="Z1233" s="442"/>
      <c r="AA1233" s="442"/>
      <c r="AB1233" s="442"/>
      <c r="AC1233" s="503"/>
      <c r="AD1233" s="442"/>
      <c r="AE1233" s="503"/>
      <c r="AF1233" s="442"/>
      <c r="AG1233" s="442"/>
      <c r="AH1233" s="442"/>
      <c r="AI1233" s="503"/>
      <c r="AJ1233" s="442"/>
      <c r="AK1233" s="503"/>
      <c r="AL1233" s="442"/>
      <c r="AM1233" s="442"/>
      <c r="AN1233" s="442"/>
      <c r="AO1233" s="503"/>
      <c r="AP1233" s="442"/>
      <c r="AQ1233" s="503"/>
      <c r="AR1233" s="442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</row>
    <row r="1234" spans="1:86">
      <c r="A1234" s="468">
        <v>305</v>
      </c>
      <c r="B1234" s="440" t="s">
        <v>1228</v>
      </c>
      <c r="C1234" s="498" t="s">
        <v>1229</v>
      </c>
      <c r="D1234" s="501">
        <v>0.5</v>
      </c>
      <c r="E1234" s="501">
        <v>2860</v>
      </c>
      <c r="F1234" s="501">
        <v>0.5</v>
      </c>
      <c r="G1234" s="501">
        <v>2860</v>
      </c>
      <c r="H1234" s="440"/>
      <c r="I1234" s="440"/>
      <c r="J1234" s="440"/>
      <c r="K1234" s="501"/>
      <c r="L1234" s="440"/>
      <c r="M1234" s="501"/>
      <c r="N1234" s="440" t="s">
        <v>1927</v>
      </c>
      <c r="O1234" s="440" t="s">
        <v>1726</v>
      </c>
      <c r="P1234" s="440" t="s">
        <v>11</v>
      </c>
      <c r="Q1234" s="267">
        <v>0.5</v>
      </c>
      <c r="R1234" s="226" t="s">
        <v>5</v>
      </c>
      <c r="S1234" s="501">
        <v>2236.3159352680045</v>
      </c>
      <c r="T1234" s="440"/>
      <c r="U1234" s="440"/>
      <c r="V1234" s="440"/>
      <c r="W1234" s="501"/>
      <c r="X1234" s="440"/>
      <c r="Y1234" s="501"/>
      <c r="Z1234" s="440"/>
      <c r="AA1234" s="440"/>
      <c r="AB1234" s="440"/>
      <c r="AC1234" s="501"/>
      <c r="AD1234" s="440"/>
      <c r="AE1234" s="501"/>
      <c r="AF1234" s="440"/>
      <c r="AG1234" s="440"/>
      <c r="AH1234" s="440"/>
      <c r="AI1234" s="501"/>
      <c r="AJ1234" s="440"/>
      <c r="AK1234" s="501"/>
      <c r="AL1234" s="440"/>
      <c r="AM1234" s="440"/>
      <c r="AN1234" s="440"/>
      <c r="AO1234" s="501"/>
      <c r="AP1234" s="440"/>
      <c r="AQ1234" s="501"/>
      <c r="AR1234" s="440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</row>
    <row r="1235" spans="1:86">
      <c r="A1235" s="469"/>
      <c r="B1235" s="441"/>
      <c r="C1235" s="499"/>
      <c r="D1235" s="502"/>
      <c r="E1235" s="502"/>
      <c r="F1235" s="502"/>
      <c r="G1235" s="502"/>
      <c r="H1235" s="441"/>
      <c r="I1235" s="441"/>
      <c r="J1235" s="441"/>
      <c r="K1235" s="502"/>
      <c r="L1235" s="441"/>
      <c r="M1235" s="502"/>
      <c r="N1235" s="441"/>
      <c r="O1235" s="441"/>
      <c r="P1235" s="442"/>
      <c r="Q1235" s="268">
        <v>2860</v>
      </c>
      <c r="R1235" s="229" t="s">
        <v>8</v>
      </c>
      <c r="S1235" s="502"/>
      <c r="T1235" s="441"/>
      <c r="U1235" s="441"/>
      <c r="V1235" s="441"/>
      <c r="W1235" s="502"/>
      <c r="X1235" s="441"/>
      <c r="Y1235" s="502"/>
      <c r="Z1235" s="441"/>
      <c r="AA1235" s="441"/>
      <c r="AB1235" s="441"/>
      <c r="AC1235" s="502"/>
      <c r="AD1235" s="441"/>
      <c r="AE1235" s="502"/>
      <c r="AF1235" s="441"/>
      <c r="AG1235" s="441"/>
      <c r="AH1235" s="441"/>
      <c r="AI1235" s="502"/>
      <c r="AJ1235" s="441"/>
      <c r="AK1235" s="502"/>
      <c r="AL1235" s="441"/>
      <c r="AM1235" s="441"/>
      <c r="AN1235" s="441"/>
      <c r="AO1235" s="502"/>
      <c r="AP1235" s="441"/>
      <c r="AQ1235" s="502"/>
      <c r="AR1235" s="44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</row>
    <row r="1236" spans="1:86">
      <c r="A1236" s="470"/>
      <c r="B1236" s="442"/>
      <c r="C1236" s="500"/>
      <c r="D1236" s="503"/>
      <c r="E1236" s="503"/>
      <c r="F1236" s="503"/>
      <c r="G1236" s="503"/>
      <c r="H1236" s="442"/>
      <c r="I1236" s="442"/>
      <c r="J1236" s="442"/>
      <c r="K1236" s="503"/>
      <c r="L1236" s="442"/>
      <c r="M1236" s="503"/>
      <c r="N1236" s="442"/>
      <c r="O1236" s="442"/>
      <c r="P1236" s="232" t="s">
        <v>105</v>
      </c>
      <c r="Q1236" s="268">
        <v>2860</v>
      </c>
      <c r="R1236" s="229" t="s">
        <v>8</v>
      </c>
      <c r="S1236" s="503"/>
      <c r="T1236" s="442"/>
      <c r="U1236" s="442"/>
      <c r="V1236" s="442"/>
      <c r="W1236" s="503"/>
      <c r="X1236" s="442"/>
      <c r="Y1236" s="503"/>
      <c r="Z1236" s="442"/>
      <c r="AA1236" s="442"/>
      <c r="AB1236" s="442"/>
      <c r="AC1236" s="503"/>
      <c r="AD1236" s="442"/>
      <c r="AE1236" s="503"/>
      <c r="AF1236" s="442"/>
      <c r="AG1236" s="442"/>
      <c r="AH1236" s="442"/>
      <c r="AI1236" s="503"/>
      <c r="AJ1236" s="442"/>
      <c r="AK1236" s="503"/>
      <c r="AL1236" s="442"/>
      <c r="AM1236" s="442"/>
      <c r="AN1236" s="442"/>
      <c r="AO1236" s="503"/>
      <c r="AP1236" s="442"/>
      <c r="AQ1236" s="503"/>
      <c r="AR1236" s="442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</row>
    <row r="1237" spans="1:86">
      <c r="A1237" s="468">
        <v>306</v>
      </c>
      <c r="B1237" s="440" t="s">
        <v>1232</v>
      </c>
      <c r="C1237" s="498" t="s">
        <v>1233</v>
      </c>
      <c r="D1237" s="501">
        <v>0.6</v>
      </c>
      <c r="E1237" s="501">
        <v>2100</v>
      </c>
      <c r="F1237" s="501">
        <v>0.6</v>
      </c>
      <c r="G1237" s="501">
        <v>2100</v>
      </c>
      <c r="H1237" s="440"/>
      <c r="I1237" s="440"/>
      <c r="J1237" s="440"/>
      <c r="K1237" s="501"/>
      <c r="L1237" s="440"/>
      <c r="M1237" s="501"/>
      <c r="N1237" s="440" t="s">
        <v>1927</v>
      </c>
      <c r="O1237" s="440" t="s">
        <v>1995</v>
      </c>
      <c r="P1237" s="440" t="s">
        <v>11</v>
      </c>
      <c r="Q1237" s="267">
        <v>0.6</v>
      </c>
      <c r="R1237" s="226" t="s">
        <v>5</v>
      </c>
      <c r="S1237" s="501">
        <v>7756.0090240508835</v>
      </c>
      <c r="T1237" s="440"/>
      <c r="U1237" s="440"/>
      <c r="V1237" s="440"/>
      <c r="W1237" s="501"/>
      <c r="X1237" s="440"/>
      <c r="Y1237" s="501"/>
      <c r="Z1237" s="440"/>
      <c r="AA1237" s="440"/>
      <c r="AB1237" s="440"/>
      <c r="AC1237" s="501"/>
      <c r="AD1237" s="440"/>
      <c r="AE1237" s="501"/>
      <c r="AF1237" s="440"/>
      <c r="AG1237" s="440"/>
      <c r="AH1237" s="440"/>
      <c r="AI1237" s="501"/>
      <c r="AJ1237" s="440"/>
      <c r="AK1237" s="501"/>
      <c r="AL1237" s="440"/>
      <c r="AM1237" s="440"/>
      <c r="AN1237" s="440"/>
      <c r="AO1237" s="501"/>
      <c r="AP1237" s="440"/>
      <c r="AQ1237" s="501"/>
      <c r="AR1237" s="440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</row>
    <row r="1238" spans="1:86">
      <c r="A1238" s="469"/>
      <c r="B1238" s="441"/>
      <c r="C1238" s="499"/>
      <c r="D1238" s="502"/>
      <c r="E1238" s="502"/>
      <c r="F1238" s="502"/>
      <c r="G1238" s="502"/>
      <c r="H1238" s="441"/>
      <c r="I1238" s="441"/>
      <c r="J1238" s="441"/>
      <c r="K1238" s="502"/>
      <c r="L1238" s="441"/>
      <c r="M1238" s="502"/>
      <c r="N1238" s="441"/>
      <c r="O1238" s="441"/>
      <c r="P1238" s="442"/>
      <c r="Q1238" s="268">
        <v>2100</v>
      </c>
      <c r="R1238" s="229" t="s">
        <v>8</v>
      </c>
      <c r="S1238" s="502"/>
      <c r="T1238" s="441"/>
      <c r="U1238" s="441"/>
      <c r="V1238" s="441"/>
      <c r="W1238" s="502"/>
      <c r="X1238" s="441"/>
      <c r="Y1238" s="502"/>
      <c r="Z1238" s="441"/>
      <c r="AA1238" s="441"/>
      <c r="AB1238" s="441"/>
      <c r="AC1238" s="502"/>
      <c r="AD1238" s="441"/>
      <c r="AE1238" s="502"/>
      <c r="AF1238" s="441"/>
      <c r="AG1238" s="441"/>
      <c r="AH1238" s="441"/>
      <c r="AI1238" s="502"/>
      <c r="AJ1238" s="441"/>
      <c r="AK1238" s="502"/>
      <c r="AL1238" s="441"/>
      <c r="AM1238" s="441"/>
      <c r="AN1238" s="441"/>
      <c r="AO1238" s="502"/>
      <c r="AP1238" s="441"/>
      <c r="AQ1238" s="502"/>
      <c r="AR1238" s="44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</row>
    <row r="1239" spans="1:86">
      <c r="A1239" s="470"/>
      <c r="B1239" s="442"/>
      <c r="C1239" s="500"/>
      <c r="D1239" s="503"/>
      <c r="E1239" s="503"/>
      <c r="F1239" s="503"/>
      <c r="G1239" s="503"/>
      <c r="H1239" s="442"/>
      <c r="I1239" s="442"/>
      <c r="J1239" s="442"/>
      <c r="K1239" s="503"/>
      <c r="L1239" s="442"/>
      <c r="M1239" s="503"/>
      <c r="N1239" s="442"/>
      <c r="O1239" s="442"/>
      <c r="P1239" s="232" t="s">
        <v>105</v>
      </c>
      <c r="Q1239" s="268">
        <v>2100</v>
      </c>
      <c r="R1239" s="229" t="s">
        <v>8</v>
      </c>
      <c r="S1239" s="503"/>
      <c r="T1239" s="442"/>
      <c r="U1239" s="442"/>
      <c r="V1239" s="442"/>
      <c r="W1239" s="503"/>
      <c r="X1239" s="442"/>
      <c r="Y1239" s="503"/>
      <c r="Z1239" s="442"/>
      <c r="AA1239" s="442"/>
      <c r="AB1239" s="442"/>
      <c r="AC1239" s="503"/>
      <c r="AD1239" s="442"/>
      <c r="AE1239" s="503"/>
      <c r="AF1239" s="442"/>
      <c r="AG1239" s="442"/>
      <c r="AH1239" s="442"/>
      <c r="AI1239" s="503"/>
      <c r="AJ1239" s="442"/>
      <c r="AK1239" s="503"/>
      <c r="AL1239" s="442"/>
      <c r="AM1239" s="442"/>
      <c r="AN1239" s="442"/>
      <c r="AO1239" s="503"/>
      <c r="AP1239" s="442"/>
      <c r="AQ1239" s="503"/>
      <c r="AR1239" s="442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</row>
    <row r="1240" spans="1:86">
      <c r="A1240" s="468">
        <v>307</v>
      </c>
      <c r="B1240" s="440" t="s">
        <v>1242</v>
      </c>
      <c r="C1240" s="498" t="s">
        <v>1243</v>
      </c>
      <c r="D1240" s="501">
        <v>0.5</v>
      </c>
      <c r="E1240" s="501">
        <v>1750</v>
      </c>
      <c r="F1240" s="501">
        <v>0.5</v>
      </c>
      <c r="G1240" s="501">
        <v>1750</v>
      </c>
      <c r="H1240" s="440"/>
      <c r="I1240" s="440"/>
      <c r="J1240" s="440"/>
      <c r="K1240" s="501"/>
      <c r="L1240" s="440"/>
      <c r="M1240" s="501"/>
      <c r="N1240" s="440" t="s">
        <v>1927</v>
      </c>
      <c r="O1240" s="440" t="s">
        <v>1996</v>
      </c>
      <c r="P1240" s="440" t="s">
        <v>11</v>
      </c>
      <c r="Q1240" s="267">
        <v>0.44</v>
      </c>
      <c r="R1240" s="226" t="s">
        <v>5</v>
      </c>
      <c r="S1240" s="421">
        <v>6463.3408533757365</v>
      </c>
      <c r="T1240" s="418"/>
      <c r="U1240" s="418"/>
      <c r="V1240" s="418"/>
      <c r="W1240" s="421"/>
      <c r="X1240" s="418"/>
      <c r="Y1240" s="421"/>
      <c r="Z1240" s="418"/>
      <c r="AA1240" s="418"/>
      <c r="AB1240" s="418"/>
      <c r="AC1240" s="421"/>
      <c r="AD1240" s="418"/>
      <c r="AE1240" s="421"/>
      <c r="AF1240" s="418"/>
      <c r="AG1240" s="418"/>
      <c r="AH1240" s="418"/>
      <c r="AI1240" s="421"/>
      <c r="AJ1240" s="418"/>
      <c r="AK1240" s="421"/>
      <c r="AL1240" s="418"/>
      <c r="AM1240" s="418"/>
      <c r="AN1240" s="418"/>
      <c r="AO1240" s="421"/>
      <c r="AP1240" s="418"/>
      <c r="AQ1240" s="421"/>
      <c r="AR1240" s="418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</row>
    <row r="1241" spans="1:86">
      <c r="A1241" s="469"/>
      <c r="B1241" s="441"/>
      <c r="C1241" s="499"/>
      <c r="D1241" s="502"/>
      <c r="E1241" s="502"/>
      <c r="F1241" s="502"/>
      <c r="G1241" s="502"/>
      <c r="H1241" s="441"/>
      <c r="I1241" s="441"/>
      <c r="J1241" s="441"/>
      <c r="K1241" s="502"/>
      <c r="L1241" s="441"/>
      <c r="M1241" s="502"/>
      <c r="N1241" s="441"/>
      <c r="O1241" s="441"/>
      <c r="P1241" s="442"/>
      <c r="Q1241" s="268">
        <v>1540</v>
      </c>
      <c r="R1241" s="229" t="s">
        <v>8</v>
      </c>
      <c r="S1241" s="422"/>
      <c r="T1241" s="419"/>
      <c r="U1241" s="419"/>
      <c r="V1241" s="419"/>
      <c r="W1241" s="422"/>
      <c r="X1241" s="419"/>
      <c r="Y1241" s="422"/>
      <c r="Z1241" s="419"/>
      <c r="AA1241" s="419"/>
      <c r="AB1241" s="419"/>
      <c r="AC1241" s="422"/>
      <c r="AD1241" s="419"/>
      <c r="AE1241" s="422"/>
      <c r="AF1241" s="419"/>
      <c r="AG1241" s="419"/>
      <c r="AH1241" s="419"/>
      <c r="AI1241" s="422"/>
      <c r="AJ1241" s="419"/>
      <c r="AK1241" s="422"/>
      <c r="AL1241" s="419"/>
      <c r="AM1241" s="419"/>
      <c r="AN1241" s="419"/>
      <c r="AO1241" s="422"/>
      <c r="AP1241" s="419"/>
      <c r="AQ1241" s="422"/>
      <c r="AR1241" s="419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</row>
    <row r="1242" spans="1:86">
      <c r="A1242" s="470"/>
      <c r="B1242" s="442"/>
      <c r="C1242" s="500"/>
      <c r="D1242" s="503"/>
      <c r="E1242" s="503"/>
      <c r="F1242" s="503"/>
      <c r="G1242" s="503"/>
      <c r="H1242" s="442"/>
      <c r="I1242" s="442"/>
      <c r="J1242" s="442"/>
      <c r="K1242" s="503"/>
      <c r="L1242" s="442"/>
      <c r="M1242" s="503"/>
      <c r="N1242" s="442"/>
      <c r="O1242" s="442"/>
      <c r="P1242" s="232" t="s">
        <v>105</v>
      </c>
      <c r="Q1242" s="268">
        <v>1540</v>
      </c>
      <c r="R1242" s="229" t="s">
        <v>8</v>
      </c>
      <c r="S1242" s="423"/>
      <c r="T1242" s="420"/>
      <c r="U1242" s="420"/>
      <c r="V1242" s="420"/>
      <c r="W1242" s="423"/>
      <c r="X1242" s="420"/>
      <c r="Y1242" s="423"/>
      <c r="Z1242" s="420"/>
      <c r="AA1242" s="420"/>
      <c r="AB1242" s="420"/>
      <c r="AC1242" s="423"/>
      <c r="AD1242" s="420"/>
      <c r="AE1242" s="423"/>
      <c r="AF1242" s="420"/>
      <c r="AG1242" s="420"/>
      <c r="AH1242" s="420"/>
      <c r="AI1242" s="423"/>
      <c r="AJ1242" s="420"/>
      <c r="AK1242" s="423"/>
      <c r="AL1242" s="420"/>
      <c r="AM1242" s="420"/>
      <c r="AN1242" s="420"/>
      <c r="AO1242" s="423"/>
      <c r="AP1242" s="420"/>
      <c r="AQ1242" s="423"/>
      <c r="AR1242" s="420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</row>
    <row r="1243" spans="1:86">
      <c r="A1243" s="468">
        <v>308</v>
      </c>
      <c r="B1243" s="440" t="s">
        <v>1272</v>
      </c>
      <c r="C1243" s="498" t="s">
        <v>1273</v>
      </c>
      <c r="D1243" s="501">
        <v>0.6</v>
      </c>
      <c r="E1243" s="501">
        <v>2040</v>
      </c>
      <c r="F1243" s="501">
        <v>0.6</v>
      </c>
      <c r="G1243" s="501">
        <v>2040</v>
      </c>
      <c r="H1243" s="440"/>
      <c r="I1243" s="440"/>
      <c r="J1243" s="440"/>
      <c r="K1243" s="501"/>
      <c r="L1243" s="440"/>
      <c r="M1243" s="501"/>
      <c r="N1243" s="440" t="s">
        <v>1997</v>
      </c>
      <c r="O1243" s="440" t="s">
        <v>1743</v>
      </c>
      <c r="P1243" s="440" t="s">
        <v>11</v>
      </c>
      <c r="Q1243" s="267">
        <v>0.6</v>
      </c>
      <c r="R1243" s="226" t="s">
        <v>5</v>
      </c>
      <c r="S1243" s="421">
        <v>7756.0090240508835</v>
      </c>
      <c r="T1243" s="418"/>
      <c r="U1243" s="418"/>
      <c r="V1243" s="418"/>
      <c r="W1243" s="421"/>
      <c r="X1243" s="418"/>
      <c r="Y1243" s="421"/>
      <c r="Z1243" s="418"/>
      <c r="AA1243" s="418"/>
      <c r="AB1243" s="418"/>
      <c r="AC1243" s="421"/>
      <c r="AD1243" s="418"/>
      <c r="AE1243" s="421"/>
      <c r="AF1243" s="418"/>
      <c r="AG1243" s="418"/>
      <c r="AH1243" s="418"/>
      <c r="AI1243" s="421"/>
      <c r="AJ1243" s="418"/>
      <c r="AK1243" s="421"/>
      <c r="AL1243" s="418"/>
      <c r="AM1243" s="418"/>
      <c r="AN1243" s="418"/>
      <c r="AO1243" s="421"/>
      <c r="AP1243" s="418"/>
      <c r="AQ1243" s="421"/>
      <c r="AR1243" s="418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</row>
    <row r="1244" spans="1:86">
      <c r="A1244" s="469"/>
      <c r="B1244" s="441"/>
      <c r="C1244" s="499"/>
      <c r="D1244" s="502"/>
      <c r="E1244" s="502"/>
      <c r="F1244" s="502"/>
      <c r="G1244" s="502"/>
      <c r="H1244" s="441"/>
      <c r="I1244" s="441"/>
      <c r="J1244" s="441"/>
      <c r="K1244" s="502"/>
      <c r="L1244" s="441"/>
      <c r="M1244" s="502"/>
      <c r="N1244" s="441"/>
      <c r="O1244" s="441"/>
      <c r="P1244" s="442"/>
      <c r="Q1244" s="268">
        <v>2040</v>
      </c>
      <c r="R1244" s="229" t="s">
        <v>8</v>
      </c>
      <c r="S1244" s="422"/>
      <c r="T1244" s="419"/>
      <c r="U1244" s="419"/>
      <c r="V1244" s="419"/>
      <c r="W1244" s="422"/>
      <c r="X1244" s="419"/>
      <c r="Y1244" s="422"/>
      <c r="Z1244" s="419"/>
      <c r="AA1244" s="419"/>
      <c r="AB1244" s="419"/>
      <c r="AC1244" s="422"/>
      <c r="AD1244" s="419"/>
      <c r="AE1244" s="422"/>
      <c r="AF1244" s="419"/>
      <c r="AG1244" s="419"/>
      <c r="AH1244" s="419"/>
      <c r="AI1244" s="422"/>
      <c r="AJ1244" s="419"/>
      <c r="AK1244" s="422"/>
      <c r="AL1244" s="419"/>
      <c r="AM1244" s="419"/>
      <c r="AN1244" s="419"/>
      <c r="AO1244" s="422"/>
      <c r="AP1244" s="419"/>
      <c r="AQ1244" s="422"/>
      <c r="AR1244" s="419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</row>
    <row r="1245" spans="1:86">
      <c r="A1245" s="470"/>
      <c r="B1245" s="442"/>
      <c r="C1245" s="500"/>
      <c r="D1245" s="503"/>
      <c r="E1245" s="503"/>
      <c r="F1245" s="503"/>
      <c r="G1245" s="503"/>
      <c r="H1245" s="442"/>
      <c r="I1245" s="442"/>
      <c r="J1245" s="442"/>
      <c r="K1245" s="503"/>
      <c r="L1245" s="442"/>
      <c r="M1245" s="503"/>
      <c r="N1245" s="442"/>
      <c r="O1245" s="442"/>
      <c r="P1245" s="232" t="s">
        <v>105</v>
      </c>
      <c r="Q1245" s="268">
        <f>Q1244</f>
        <v>2040</v>
      </c>
      <c r="R1245" s="229" t="s">
        <v>8</v>
      </c>
      <c r="S1245" s="423"/>
      <c r="T1245" s="420"/>
      <c r="U1245" s="420"/>
      <c r="V1245" s="420"/>
      <c r="W1245" s="423"/>
      <c r="X1245" s="420"/>
      <c r="Y1245" s="423"/>
      <c r="Z1245" s="420"/>
      <c r="AA1245" s="420"/>
      <c r="AB1245" s="420"/>
      <c r="AC1245" s="423"/>
      <c r="AD1245" s="420"/>
      <c r="AE1245" s="423"/>
      <c r="AF1245" s="420"/>
      <c r="AG1245" s="420"/>
      <c r="AH1245" s="420"/>
      <c r="AI1245" s="423"/>
      <c r="AJ1245" s="420"/>
      <c r="AK1245" s="423"/>
      <c r="AL1245" s="420"/>
      <c r="AM1245" s="420"/>
      <c r="AN1245" s="420"/>
      <c r="AO1245" s="423"/>
      <c r="AP1245" s="420"/>
      <c r="AQ1245" s="423"/>
      <c r="AR1245" s="420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</row>
    <row r="1246" spans="1:86">
      <c r="A1246" s="468">
        <v>309</v>
      </c>
      <c r="B1246" s="440" t="s">
        <v>1276</v>
      </c>
      <c r="C1246" s="498" t="s">
        <v>1277</v>
      </c>
      <c r="D1246" s="501">
        <v>0.3</v>
      </c>
      <c r="E1246" s="501">
        <v>1080</v>
      </c>
      <c r="F1246" s="501">
        <v>0.3</v>
      </c>
      <c r="G1246" s="501">
        <v>1080</v>
      </c>
      <c r="H1246" s="440"/>
      <c r="I1246" s="440"/>
      <c r="J1246" s="440"/>
      <c r="K1246" s="501"/>
      <c r="L1246" s="440"/>
      <c r="M1246" s="501"/>
      <c r="N1246" s="440" t="s">
        <v>1927</v>
      </c>
      <c r="O1246" s="440" t="s">
        <v>2166</v>
      </c>
      <c r="P1246" s="440" t="s">
        <v>11</v>
      </c>
      <c r="Q1246" s="267">
        <v>0.2</v>
      </c>
      <c r="R1246" s="226" t="s">
        <v>5</v>
      </c>
      <c r="S1246" s="421">
        <v>2585.3363413502943</v>
      </c>
      <c r="T1246" s="418"/>
      <c r="U1246" s="418"/>
      <c r="V1246" s="418"/>
      <c r="W1246" s="421"/>
      <c r="X1246" s="418"/>
      <c r="Y1246" s="421"/>
      <c r="Z1246" s="418"/>
      <c r="AA1246" s="418"/>
      <c r="AB1246" s="418"/>
      <c r="AC1246" s="421"/>
      <c r="AD1246" s="418"/>
      <c r="AE1246" s="421"/>
      <c r="AF1246" s="418"/>
      <c r="AG1246" s="418"/>
      <c r="AH1246" s="418"/>
      <c r="AI1246" s="421"/>
      <c r="AJ1246" s="418"/>
      <c r="AK1246" s="421"/>
      <c r="AL1246" s="418"/>
      <c r="AM1246" s="418"/>
      <c r="AN1246" s="418"/>
      <c r="AO1246" s="421"/>
      <c r="AP1246" s="418"/>
      <c r="AQ1246" s="421"/>
      <c r="AR1246" s="418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</row>
    <row r="1247" spans="1:86">
      <c r="A1247" s="469"/>
      <c r="B1247" s="441"/>
      <c r="C1247" s="499"/>
      <c r="D1247" s="502"/>
      <c r="E1247" s="502"/>
      <c r="F1247" s="502"/>
      <c r="G1247" s="502"/>
      <c r="H1247" s="441"/>
      <c r="I1247" s="441"/>
      <c r="J1247" s="441"/>
      <c r="K1247" s="502"/>
      <c r="L1247" s="441"/>
      <c r="M1247" s="502"/>
      <c r="N1247" s="441"/>
      <c r="O1247" s="441"/>
      <c r="P1247" s="442"/>
      <c r="Q1247" s="268">
        <v>532.79999999999995</v>
      </c>
      <c r="R1247" s="229" t="s">
        <v>8</v>
      </c>
      <c r="S1247" s="422"/>
      <c r="T1247" s="419"/>
      <c r="U1247" s="419"/>
      <c r="V1247" s="419"/>
      <c r="W1247" s="422"/>
      <c r="X1247" s="419"/>
      <c r="Y1247" s="422"/>
      <c r="Z1247" s="419"/>
      <c r="AA1247" s="419"/>
      <c r="AB1247" s="419"/>
      <c r="AC1247" s="422"/>
      <c r="AD1247" s="419"/>
      <c r="AE1247" s="422"/>
      <c r="AF1247" s="419"/>
      <c r="AG1247" s="419"/>
      <c r="AH1247" s="419"/>
      <c r="AI1247" s="422"/>
      <c r="AJ1247" s="419"/>
      <c r="AK1247" s="422"/>
      <c r="AL1247" s="419"/>
      <c r="AM1247" s="419"/>
      <c r="AN1247" s="419"/>
      <c r="AO1247" s="422"/>
      <c r="AP1247" s="419"/>
      <c r="AQ1247" s="422"/>
      <c r="AR1247" s="419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</row>
    <row r="1248" spans="1:86">
      <c r="A1248" s="470"/>
      <c r="B1248" s="442"/>
      <c r="C1248" s="500"/>
      <c r="D1248" s="503"/>
      <c r="E1248" s="503"/>
      <c r="F1248" s="503"/>
      <c r="G1248" s="503"/>
      <c r="H1248" s="442"/>
      <c r="I1248" s="442"/>
      <c r="J1248" s="442"/>
      <c r="K1248" s="503"/>
      <c r="L1248" s="442"/>
      <c r="M1248" s="503"/>
      <c r="N1248" s="442"/>
      <c r="O1248" s="442"/>
      <c r="P1248" s="232" t="s">
        <v>105</v>
      </c>
      <c r="Q1248" s="268">
        <v>532.79999999999995</v>
      </c>
      <c r="R1248" s="229" t="s">
        <v>8</v>
      </c>
      <c r="S1248" s="423"/>
      <c r="T1248" s="420"/>
      <c r="U1248" s="420"/>
      <c r="V1248" s="420"/>
      <c r="W1248" s="423"/>
      <c r="X1248" s="420"/>
      <c r="Y1248" s="423"/>
      <c r="Z1248" s="420"/>
      <c r="AA1248" s="420"/>
      <c r="AB1248" s="420"/>
      <c r="AC1248" s="423"/>
      <c r="AD1248" s="420"/>
      <c r="AE1248" s="423"/>
      <c r="AF1248" s="420"/>
      <c r="AG1248" s="420"/>
      <c r="AH1248" s="420"/>
      <c r="AI1248" s="423"/>
      <c r="AJ1248" s="420"/>
      <c r="AK1248" s="423"/>
      <c r="AL1248" s="420"/>
      <c r="AM1248" s="420"/>
      <c r="AN1248" s="420"/>
      <c r="AO1248" s="423"/>
      <c r="AP1248" s="420"/>
      <c r="AQ1248" s="423"/>
      <c r="AR1248" s="420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</row>
    <row r="1249" spans="1:86">
      <c r="A1249" s="468">
        <v>310</v>
      </c>
      <c r="B1249" s="440" t="s">
        <v>1278</v>
      </c>
      <c r="C1249" s="498" t="s">
        <v>1279</v>
      </c>
      <c r="D1249" s="501">
        <v>0.7</v>
      </c>
      <c r="E1249" s="501">
        <v>2530.5</v>
      </c>
      <c r="F1249" s="501">
        <v>0.7</v>
      </c>
      <c r="G1249" s="501">
        <v>2530.5</v>
      </c>
      <c r="H1249" s="440"/>
      <c r="I1249" s="440"/>
      <c r="J1249" s="440"/>
      <c r="K1249" s="501"/>
      <c r="L1249" s="440"/>
      <c r="M1249" s="501"/>
      <c r="N1249" s="440" t="s">
        <v>1998</v>
      </c>
      <c r="O1249" s="440" t="s">
        <v>1999</v>
      </c>
      <c r="P1249" s="440" t="s">
        <v>11</v>
      </c>
      <c r="Q1249" s="267">
        <v>0.72299999999999998</v>
      </c>
      <c r="R1249" s="226" t="s">
        <v>5</v>
      </c>
      <c r="S1249" s="421">
        <v>6760.6545326310188</v>
      </c>
      <c r="T1249" s="418"/>
      <c r="U1249" s="418"/>
      <c r="V1249" s="418"/>
      <c r="W1249" s="421"/>
      <c r="X1249" s="418"/>
      <c r="Y1249" s="421"/>
      <c r="Z1249" s="418"/>
      <c r="AA1249" s="418"/>
      <c r="AB1249" s="418"/>
      <c r="AC1249" s="421"/>
      <c r="AD1249" s="418"/>
      <c r="AE1249" s="421"/>
      <c r="AF1249" s="418"/>
      <c r="AG1249" s="418"/>
      <c r="AH1249" s="418"/>
      <c r="AI1249" s="421"/>
      <c r="AJ1249" s="418"/>
      <c r="AK1249" s="421"/>
      <c r="AL1249" s="418"/>
      <c r="AM1249" s="418"/>
      <c r="AN1249" s="418"/>
      <c r="AO1249" s="421"/>
      <c r="AP1249" s="418"/>
      <c r="AQ1249" s="421"/>
      <c r="AR1249" s="418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</row>
    <row r="1250" spans="1:86">
      <c r="A1250" s="469"/>
      <c r="B1250" s="441"/>
      <c r="C1250" s="499"/>
      <c r="D1250" s="502"/>
      <c r="E1250" s="502"/>
      <c r="F1250" s="502"/>
      <c r="G1250" s="502"/>
      <c r="H1250" s="441"/>
      <c r="I1250" s="441"/>
      <c r="J1250" s="441"/>
      <c r="K1250" s="502"/>
      <c r="L1250" s="441"/>
      <c r="M1250" s="502"/>
      <c r="N1250" s="441"/>
      <c r="O1250" s="441"/>
      <c r="P1250" s="442"/>
      <c r="Q1250" s="268">
        <v>2530.5</v>
      </c>
      <c r="R1250" s="229" t="s">
        <v>8</v>
      </c>
      <c r="S1250" s="422"/>
      <c r="T1250" s="419"/>
      <c r="U1250" s="419"/>
      <c r="V1250" s="419"/>
      <c r="W1250" s="422"/>
      <c r="X1250" s="419"/>
      <c r="Y1250" s="422"/>
      <c r="Z1250" s="419"/>
      <c r="AA1250" s="419"/>
      <c r="AB1250" s="419"/>
      <c r="AC1250" s="422"/>
      <c r="AD1250" s="419"/>
      <c r="AE1250" s="422"/>
      <c r="AF1250" s="419"/>
      <c r="AG1250" s="419"/>
      <c r="AH1250" s="419"/>
      <c r="AI1250" s="422"/>
      <c r="AJ1250" s="419"/>
      <c r="AK1250" s="422"/>
      <c r="AL1250" s="419"/>
      <c r="AM1250" s="419"/>
      <c r="AN1250" s="419"/>
      <c r="AO1250" s="422"/>
      <c r="AP1250" s="419"/>
      <c r="AQ1250" s="422"/>
      <c r="AR1250" s="419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</row>
    <row r="1251" spans="1:86">
      <c r="A1251" s="470"/>
      <c r="B1251" s="442"/>
      <c r="C1251" s="500"/>
      <c r="D1251" s="503"/>
      <c r="E1251" s="503"/>
      <c r="F1251" s="503"/>
      <c r="G1251" s="503"/>
      <c r="H1251" s="442"/>
      <c r="I1251" s="442"/>
      <c r="J1251" s="442"/>
      <c r="K1251" s="503"/>
      <c r="L1251" s="442"/>
      <c r="M1251" s="503"/>
      <c r="N1251" s="442"/>
      <c r="O1251" s="442"/>
      <c r="P1251" s="232" t="s">
        <v>105</v>
      </c>
      <c r="Q1251" s="268">
        <v>2530.5</v>
      </c>
      <c r="R1251" s="229" t="s">
        <v>8</v>
      </c>
      <c r="S1251" s="423"/>
      <c r="T1251" s="420"/>
      <c r="U1251" s="420"/>
      <c r="V1251" s="420"/>
      <c r="W1251" s="423"/>
      <c r="X1251" s="420"/>
      <c r="Y1251" s="423"/>
      <c r="Z1251" s="420"/>
      <c r="AA1251" s="420"/>
      <c r="AB1251" s="420"/>
      <c r="AC1251" s="423"/>
      <c r="AD1251" s="420"/>
      <c r="AE1251" s="423"/>
      <c r="AF1251" s="420"/>
      <c r="AG1251" s="420"/>
      <c r="AH1251" s="420"/>
      <c r="AI1251" s="423"/>
      <c r="AJ1251" s="420"/>
      <c r="AK1251" s="423"/>
      <c r="AL1251" s="420"/>
      <c r="AM1251" s="420"/>
      <c r="AN1251" s="420"/>
      <c r="AO1251" s="423"/>
      <c r="AP1251" s="420"/>
      <c r="AQ1251" s="423"/>
      <c r="AR1251" s="420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</row>
    <row r="1252" spans="1:86">
      <c r="A1252" s="468">
        <v>311</v>
      </c>
      <c r="B1252" s="440" t="s">
        <v>1280</v>
      </c>
      <c r="C1252" s="498" t="s">
        <v>1281</v>
      </c>
      <c r="D1252" s="501">
        <v>0.4</v>
      </c>
      <c r="E1252" s="501">
        <v>1465.4</v>
      </c>
      <c r="F1252" s="501">
        <v>0.4</v>
      </c>
      <c r="G1252" s="501">
        <v>1465.4</v>
      </c>
      <c r="H1252" s="440"/>
      <c r="I1252" s="440"/>
      <c r="J1252" s="440"/>
      <c r="K1252" s="501"/>
      <c r="L1252" s="440"/>
      <c r="M1252" s="501"/>
      <c r="N1252" s="440" t="s">
        <v>2000</v>
      </c>
      <c r="O1252" s="440" t="s">
        <v>2171</v>
      </c>
      <c r="P1252" s="440" t="s">
        <v>11</v>
      </c>
      <c r="Q1252" s="267">
        <v>0.23100000000000001</v>
      </c>
      <c r="R1252" s="226" t="s">
        <v>5</v>
      </c>
      <c r="S1252" s="421">
        <v>2986.0634742595898</v>
      </c>
      <c r="T1252" s="418"/>
      <c r="U1252" s="418"/>
      <c r="V1252" s="418"/>
      <c r="W1252" s="421"/>
      <c r="X1252" s="418"/>
      <c r="Y1252" s="421"/>
      <c r="Z1252" s="418"/>
      <c r="AA1252" s="418"/>
      <c r="AB1252" s="418"/>
      <c r="AC1252" s="421"/>
      <c r="AD1252" s="418"/>
      <c r="AE1252" s="421"/>
      <c r="AF1252" s="418"/>
      <c r="AG1252" s="418"/>
      <c r="AH1252" s="418"/>
      <c r="AI1252" s="421"/>
      <c r="AJ1252" s="418"/>
      <c r="AK1252" s="421"/>
      <c r="AL1252" s="418"/>
      <c r="AM1252" s="418"/>
      <c r="AN1252" s="418"/>
      <c r="AO1252" s="421"/>
      <c r="AP1252" s="418"/>
      <c r="AQ1252" s="421"/>
      <c r="AR1252" s="418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</row>
    <row r="1253" spans="1:86">
      <c r="A1253" s="469"/>
      <c r="B1253" s="441"/>
      <c r="C1253" s="499"/>
      <c r="D1253" s="502"/>
      <c r="E1253" s="502"/>
      <c r="F1253" s="502"/>
      <c r="G1253" s="502"/>
      <c r="H1253" s="441"/>
      <c r="I1253" s="441"/>
      <c r="J1253" s="441"/>
      <c r="K1253" s="502"/>
      <c r="L1253" s="441"/>
      <c r="M1253" s="502"/>
      <c r="N1253" s="441"/>
      <c r="O1253" s="441"/>
      <c r="P1253" s="442"/>
      <c r="Q1253" s="268">
        <v>1120</v>
      </c>
      <c r="R1253" s="229" t="s">
        <v>8</v>
      </c>
      <c r="S1253" s="422"/>
      <c r="T1253" s="419"/>
      <c r="U1253" s="419"/>
      <c r="V1253" s="419"/>
      <c r="W1253" s="422"/>
      <c r="X1253" s="419"/>
      <c r="Y1253" s="422"/>
      <c r="Z1253" s="419"/>
      <c r="AA1253" s="419"/>
      <c r="AB1253" s="419"/>
      <c r="AC1253" s="422"/>
      <c r="AD1253" s="419"/>
      <c r="AE1253" s="422"/>
      <c r="AF1253" s="419"/>
      <c r="AG1253" s="419"/>
      <c r="AH1253" s="419"/>
      <c r="AI1253" s="422"/>
      <c r="AJ1253" s="419"/>
      <c r="AK1253" s="422"/>
      <c r="AL1253" s="419"/>
      <c r="AM1253" s="419"/>
      <c r="AN1253" s="419"/>
      <c r="AO1253" s="422"/>
      <c r="AP1253" s="419"/>
      <c r="AQ1253" s="422"/>
      <c r="AR1253" s="419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</row>
    <row r="1254" spans="1:86">
      <c r="A1254" s="470"/>
      <c r="B1254" s="442"/>
      <c r="C1254" s="500"/>
      <c r="D1254" s="503"/>
      <c r="E1254" s="503"/>
      <c r="F1254" s="503"/>
      <c r="G1254" s="503"/>
      <c r="H1254" s="442"/>
      <c r="I1254" s="442"/>
      <c r="J1254" s="442"/>
      <c r="K1254" s="503"/>
      <c r="L1254" s="442"/>
      <c r="M1254" s="503"/>
      <c r="N1254" s="442"/>
      <c r="O1254" s="442"/>
      <c r="P1254" s="232" t="s">
        <v>105</v>
      </c>
      <c r="Q1254" s="268">
        <f>Q1253</f>
        <v>1120</v>
      </c>
      <c r="R1254" s="229" t="s">
        <v>8</v>
      </c>
      <c r="S1254" s="423"/>
      <c r="T1254" s="420"/>
      <c r="U1254" s="420"/>
      <c r="V1254" s="420"/>
      <c r="W1254" s="423"/>
      <c r="X1254" s="420"/>
      <c r="Y1254" s="423"/>
      <c r="Z1254" s="420"/>
      <c r="AA1254" s="420"/>
      <c r="AB1254" s="420"/>
      <c r="AC1254" s="423"/>
      <c r="AD1254" s="420"/>
      <c r="AE1254" s="423"/>
      <c r="AF1254" s="420"/>
      <c r="AG1254" s="420"/>
      <c r="AH1254" s="420"/>
      <c r="AI1254" s="423"/>
      <c r="AJ1254" s="420"/>
      <c r="AK1254" s="423"/>
      <c r="AL1254" s="420"/>
      <c r="AM1254" s="420"/>
      <c r="AN1254" s="420"/>
      <c r="AO1254" s="423"/>
      <c r="AP1254" s="420"/>
      <c r="AQ1254" s="423"/>
      <c r="AR1254" s="420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</row>
    <row r="1255" spans="1:86">
      <c r="A1255" s="468">
        <v>312</v>
      </c>
      <c r="B1255" s="440" t="s">
        <v>1284</v>
      </c>
      <c r="C1255" s="498" t="s">
        <v>1285</v>
      </c>
      <c r="D1255" s="501">
        <v>0.6</v>
      </c>
      <c r="E1255" s="501">
        <v>2090.5</v>
      </c>
      <c r="F1255" s="501">
        <v>0.6</v>
      </c>
      <c r="G1255" s="501">
        <v>2090.5</v>
      </c>
      <c r="H1255" s="440"/>
      <c r="I1255" s="440"/>
      <c r="J1255" s="440"/>
      <c r="K1255" s="501"/>
      <c r="L1255" s="440"/>
      <c r="M1255" s="501"/>
      <c r="N1255" s="440" t="s">
        <v>2001</v>
      </c>
      <c r="O1255" s="440" t="s">
        <v>2002</v>
      </c>
      <c r="P1255" s="440" t="s">
        <v>11</v>
      </c>
      <c r="Q1255" s="267">
        <v>0.56499999999999995</v>
      </c>
      <c r="R1255" s="226" t="s">
        <v>5</v>
      </c>
      <c r="S1255" s="421">
        <v>6010.9069936394344</v>
      </c>
      <c r="T1255" s="418"/>
      <c r="U1255" s="418"/>
      <c r="V1255" s="418"/>
      <c r="W1255" s="421"/>
      <c r="X1255" s="418"/>
      <c r="Y1255" s="421"/>
      <c r="Z1255" s="418"/>
      <c r="AA1255" s="418"/>
      <c r="AB1255" s="418"/>
      <c r="AC1255" s="421"/>
      <c r="AD1255" s="418"/>
      <c r="AE1255" s="421"/>
      <c r="AF1255" s="418"/>
      <c r="AG1255" s="418"/>
      <c r="AH1255" s="418"/>
      <c r="AI1255" s="421"/>
      <c r="AJ1255" s="418"/>
      <c r="AK1255" s="421"/>
      <c r="AL1255" s="418"/>
      <c r="AM1255" s="418"/>
      <c r="AN1255" s="418"/>
      <c r="AO1255" s="421"/>
      <c r="AP1255" s="418"/>
      <c r="AQ1255" s="421"/>
      <c r="AR1255" s="418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</row>
    <row r="1256" spans="1:86">
      <c r="A1256" s="469"/>
      <c r="B1256" s="441"/>
      <c r="C1256" s="499"/>
      <c r="D1256" s="502"/>
      <c r="E1256" s="502"/>
      <c r="F1256" s="502"/>
      <c r="G1256" s="502"/>
      <c r="H1256" s="441"/>
      <c r="I1256" s="441"/>
      <c r="J1256" s="441"/>
      <c r="K1256" s="502"/>
      <c r="L1256" s="441"/>
      <c r="M1256" s="502"/>
      <c r="N1256" s="441"/>
      <c r="O1256" s="441"/>
      <c r="P1256" s="442"/>
      <c r="Q1256" s="268">
        <v>2090.5</v>
      </c>
      <c r="R1256" s="229" t="s">
        <v>8</v>
      </c>
      <c r="S1256" s="422"/>
      <c r="T1256" s="419"/>
      <c r="U1256" s="419"/>
      <c r="V1256" s="419"/>
      <c r="W1256" s="422"/>
      <c r="X1256" s="419"/>
      <c r="Y1256" s="422"/>
      <c r="Z1256" s="419"/>
      <c r="AA1256" s="419"/>
      <c r="AB1256" s="419"/>
      <c r="AC1256" s="422"/>
      <c r="AD1256" s="419"/>
      <c r="AE1256" s="422"/>
      <c r="AF1256" s="419"/>
      <c r="AG1256" s="419"/>
      <c r="AH1256" s="419"/>
      <c r="AI1256" s="422"/>
      <c r="AJ1256" s="419"/>
      <c r="AK1256" s="422"/>
      <c r="AL1256" s="419"/>
      <c r="AM1256" s="419"/>
      <c r="AN1256" s="419"/>
      <c r="AO1256" s="422"/>
      <c r="AP1256" s="419"/>
      <c r="AQ1256" s="422"/>
      <c r="AR1256" s="419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</row>
    <row r="1257" spans="1:86">
      <c r="A1257" s="470"/>
      <c r="B1257" s="442"/>
      <c r="C1257" s="500"/>
      <c r="D1257" s="503"/>
      <c r="E1257" s="503"/>
      <c r="F1257" s="503"/>
      <c r="G1257" s="503"/>
      <c r="H1257" s="442"/>
      <c r="I1257" s="442"/>
      <c r="J1257" s="442"/>
      <c r="K1257" s="503"/>
      <c r="L1257" s="442"/>
      <c r="M1257" s="503"/>
      <c r="N1257" s="442"/>
      <c r="O1257" s="442"/>
      <c r="P1257" s="232" t="s">
        <v>105</v>
      </c>
      <c r="Q1257" s="268">
        <v>2090.5</v>
      </c>
      <c r="R1257" s="229" t="s">
        <v>8</v>
      </c>
      <c r="S1257" s="423"/>
      <c r="T1257" s="420"/>
      <c r="U1257" s="420"/>
      <c r="V1257" s="420"/>
      <c r="W1257" s="423"/>
      <c r="X1257" s="420"/>
      <c r="Y1257" s="423"/>
      <c r="Z1257" s="420"/>
      <c r="AA1257" s="420"/>
      <c r="AB1257" s="420"/>
      <c r="AC1257" s="423"/>
      <c r="AD1257" s="420"/>
      <c r="AE1257" s="423"/>
      <c r="AF1257" s="420"/>
      <c r="AG1257" s="420"/>
      <c r="AH1257" s="420"/>
      <c r="AI1257" s="423"/>
      <c r="AJ1257" s="420"/>
      <c r="AK1257" s="423"/>
      <c r="AL1257" s="420"/>
      <c r="AM1257" s="420"/>
      <c r="AN1257" s="420"/>
      <c r="AO1257" s="423"/>
      <c r="AP1257" s="420"/>
      <c r="AQ1257" s="423"/>
      <c r="AR1257" s="420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</row>
    <row r="1258" spans="1:86">
      <c r="A1258" s="468">
        <v>313</v>
      </c>
      <c r="B1258" s="440" t="s">
        <v>1288</v>
      </c>
      <c r="C1258" s="498" t="s">
        <v>1289</v>
      </c>
      <c r="D1258" s="501">
        <v>0.7</v>
      </c>
      <c r="E1258" s="501">
        <v>5180</v>
      </c>
      <c r="F1258" s="501">
        <v>0.7</v>
      </c>
      <c r="G1258" s="501">
        <v>5180</v>
      </c>
      <c r="H1258" s="440"/>
      <c r="I1258" s="440"/>
      <c r="J1258" s="440"/>
      <c r="K1258" s="501"/>
      <c r="L1258" s="440"/>
      <c r="M1258" s="501"/>
      <c r="N1258" s="440" t="s">
        <v>2003</v>
      </c>
      <c r="O1258" s="440" t="s">
        <v>2004</v>
      </c>
      <c r="P1258" s="440" t="s">
        <v>11</v>
      </c>
      <c r="Q1258" s="267">
        <v>0.74</v>
      </c>
      <c r="R1258" s="226" t="s">
        <v>5</v>
      </c>
      <c r="S1258" s="421">
        <v>6980.4081216457962</v>
      </c>
      <c r="T1258" s="418"/>
      <c r="U1258" s="418"/>
      <c r="V1258" s="418"/>
      <c r="W1258" s="421"/>
      <c r="X1258" s="418"/>
      <c r="Y1258" s="421"/>
      <c r="Z1258" s="418"/>
      <c r="AA1258" s="418"/>
      <c r="AB1258" s="418"/>
      <c r="AC1258" s="421"/>
      <c r="AD1258" s="418"/>
      <c r="AE1258" s="421"/>
      <c r="AF1258" s="418"/>
      <c r="AG1258" s="418"/>
      <c r="AH1258" s="418"/>
      <c r="AI1258" s="421"/>
      <c r="AJ1258" s="418"/>
      <c r="AK1258" s="421"/>
      <c r="AL1258" s="418"/>
      <c r="AM1258" s="418"/>
      <c r="AN1258" s="418"/>
      <c r="AO1258" s="421"/>
      <c r="AP1258" s="418"/>
      <c r="AQ1258" s="421"/>
      <c r="AR1258" s="418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</row>
    <row r="1259" spans="1:86">
      <c r="A1259" s="469"/>
      <c r="B1259" s="441"/>
      <c r="C1259" s="499"/>
      <c r="D1259" s="502"/>
      <c r="E1259" s="502"/>
      <c r="F1259" s="502"/>
      <c r="G1259" s="502"/>
      <c r="H1259" s="441"/>
      <c r="I1259" s="441"/>
      <c r="J1259" s="441"/>
      <c r="K1259" s="502"/>
      <c r="L1259" s="441"/>
      <c r="M1259" s="502"/>
      <c r="N1259" s="441"/>
      <c r="O1259" s="441"/>
      <c r="P1259" s="442"/>
      <c r="Q1259" s="268">
        <v>5180</v>
      </c>
      <c r="R1259" s="229" t="s">
        <v>8</v>
      </c>
      <c r="S1259" s="422"/>
      <c r="T1259" s="419"/>
      <c r="U1259" s="419"/>
      <c r="V1259" s="419"/>
      <c r="W1259" s="422"/>
      <c r="X1259" s="419"/>
      <c r="Y1259" s="422"/>
      <c r="Z1259" s="419"/>
      <c r="AA1259" s="419"/>
      <c r="AB1259" s="419"/>
      <c r="AC1259" s="422"/>
      <c r="AD1259" s="419"/>
      <c r="AE1259" s="422"/>
      <c r="AF1259" s="419"/>
      <c r="AG1259" s="419"/>
      <c r="AH1259" s="419"/>
      <c r="AI1259" s="422"/>
      <c r="AJ1259" s="419"/>
      <c r="AK1259" s="422"/>
      <c r="AL1259" s="419"/>
      <c r="AM1259" s="419"/>
      <c r="AN1259" s="419"/>
      <c r="AO1259" s="422"/>
      <c r="AP1259" s="419"/>
      <c r="AQ1259" s="422"/>
      <c r="AR1259" s="419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</row>
    <row r="1260" spans="1:86">
      <c r="A1260" s="470"/>
      <c r="B1260" s="442"/>
      <c r="C1260" s="500"/>
      <c r="D1260" s="503"/>
      <c r="E1260" s="503"/>
      <c r="F1260" s="503"/>
      <c r="G1260" s="503"/>
      <c r="H1260" s="442"/>
      <c r="I1260" s="442"/>
      <c r="J1260" s="442"/>
      <c r="K1260" s="503"/>
      <c r="L1260" s="442"/>
      <c r="M1260" s="503"/>
      <c r="N1260" s="442"/>
      <c r="O1260" s="442"/>
      <c r="P1260" s="232" t="s">
        <v>105</v>
      </c>
      <c r="Q1260" s="268">
        <v>5180</v>
      </c>
      <c r="R1260" s="229" t="s">
        <v>8</v>
      </c>
      <c r="S1260" s="423"/>
      <c r="T1260" s="420"/>
      <c r="U1260" s="420"/>
      <c r="V1260" s="420"/>
      <c r="W1260" s="423"/>
      <c r="X1260" s="420"/>
      <c r="Y1260" s="423"/>
      <c r="Z1260" s="420"/>
      <c r="AA1260" s="420"/>
      <c r="AB1260" s="420"/>
      <c r="AC1260" s="423"/>
      <c r="AD1260" s="420"/>
      <c r="AE1260" s="423"/>
      <c r="AF1260" s="420"/>
      <c r="AG1260" s="420"/>
      <c r="AH1260" s="420"/>
      <c r="AI1260" s="423"/>
      <c r="AJ1260" s="420"/>
      <c r="AK1260" s="423"/>
      <c r="AL1260" s="420"/>
      <c r="AM1260" s="420"/>
      <c r="AN1260" s="420"/>
      <c r="AO1260" s="423"/>
      <c r="AP1260" s="420"/>
      <c r="AQ1260" s="423"/>
      <c r="AR1260" s="420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</row>
    <row r="1261" spans="1:86">
      <c r="A1261" s="468">
        <v>314</v>
      </c>
      <c r="B1261" s="440" t="s">
        <v>1290</v>
      </c>
      <c r="C1261" s="498" t="s">
        <v>1291</v>
      </c>
      <c r="D1261" s="501">
        <v>0.6</v>
      </c>
      <c r="E1261" s="501">
        <v>2368.8000000000002</v>
      </c>
      <c r="F1261" s="501">
        <v>0.6</v>
      </c>
      <c r="G1261" s="501">
        <v>2368.8000000000002</v>
      </c>
      <c r="H1261" s="440" t="s">
        <v>2005</v>
      </c>
      <c r="I1261" s="440" t="s">
        <v>2006</v>
      </c>
      <c r="J1261" s="440" t="s">
        <v>11</v>
      </c>
      <c r="K1261" s="320">
        <v>0.56399999999999995</v>
      </c>
      <c r="L1261" s="321" t="s">
        <v>5</v>
      </c>
      <c r="M1261" s="387">
        <v>3779.8040000000001</v>
      </c>
      <c r="N1261" s="678"/>
      <c r="O1261" s="678"/>
      <c r="P1261" s="678"/>
      <c r="Q1261" s="678"/>
      <c r="R1261" s="678"/>
      <c r="S1261" s="678"/>
      <c r="T1261" s="678"/>
      <c r="U1261" s="678"/>
      <c r="V1261" s="678"/>
      <c r="W1261" s="678"/>
      <c r="X1261" s="678"/>
      <c r="Y1261" s="678"/>
      <c r="Z1261" s="678"/>
      <c r="AA1261" s="678"/>
      <c r="AB1261" s="678"/>
      <c r="AC1261" s="678"/>
      <c r="AD1261" s="678"/>
      <c r="AE1261" s="678"/>
      <c r="AF1261" s="678"/>
      <c r="AG1261" s="678"/>
      <c r="AH1261" s="678"/>
      <c r="AI1261" s="678"/>
      <c r="AJ1261" s="678"/>
      <c r="AK1261" s="678"/>
      <c r="AL1261" s="678"/>
      <c r="AM1261" s="678"/>
      <c r="AN1261" s="678"/>
      <c r="AO1261" s="678"/>
      <c r="AP1261" s="678"/>
      <c r="AQ1261" s="678"/>
      <c r="AR1261" s="678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</row>
    <row r="1262" spans="1:86">
      <c r="A1262" s="469"/>
      <c r="B1262" s="441"/>
      <c r="C1262" s="499"/>
      <c r="D1262" s="502"/>
      <c r="E1262" s="502"/>
      <c r="F1262" s="502"/>
      <c r="G1262" s="502"/>
      <c r="H1262" s="441"/>
      <c r="I1262" s="441"/>
      <c r="J1262" s="442"/>
      <c r="K1262" s="320">
        <v>2368.8000000000002</v>
      </c>
      <c r="L1262" s="321" t="s">
        <v>8</v>
      </c>
      <c r="M1262" s="388"/>
      <c r="N1262" s="679"/>
      <c r="O1262" s="679"/>
      <c r="P1262" s="679"/>
      <c r="Q1262" s="679"/>
      <c r="R1262" s="679"/>
      <c r="S1262" s="679"/>
      <c r="T1262" s="679"/>
      <c r="U1262" s="679"/>
      <c r="V1262" s="679"/>
      <c r="W1262" s="679"/>
      <c r="X1262" s="679"/>
      <c r="Y1262" s="679"/>
      <c r="Z1262" s="679"/>
      <c r="AA1262" s="679"/>
      <c r="AB1262" s="679"/>
      <c r="AC1262" s="679"/>
      <c r="AD1262" s="679"/>
      <c r="AE1262" s="679"/>
      <c r="AF1262" s="679"/>
      <c r="AG1262" s="679"/>
      <c r="AH1262" s="679"/>
      <c r="AI1262" s="679"/>
      <c r="AJ1262" s="679"/>
      <c r="AK1262" s="679"/>
      <c r="AL1262" s="679"/>
      <c r="AM1262" s="679"/>
      <c r="AN1262" s="679"/>
      <c r="AO1262" s="679"/>
      <c r="AP1262" s="679"/>
      <c r="AQ1262" s="679"/>
      <c r="AR1262" s="679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</row>
    <row r="1263" spans="1:86">
      <c r="A1263" s="470"/>
      <c r="B1263" s="442"/>
      <c r="C1263" s="500"/>
      <c r="D1263" s="503"/>
      <c r="E1263" s="503"/>
      <c r="F1263" s="503"/>
      <c r="G1263" s="503"/>
      <c r="H1263" s="442"/>
      <c r="I1263" s="442"/>
      <c r="J1263" s="232" t="s">
        <v>105</v>
      </c>
      <c r="K1263" s="320">
        <v>2368.8000000000002</v>
      </c>
      <c r="L1263" s="321" t="s">
        <v>8</v>
      </c>
      <c r="M1263" s="389"/>
      <c r="N1263" s="680"/>
      <c r="O1263" s="680"/>
      <c r="P1263" s="680"/>
      <c r="Q1263" s="680"/>
      <c r="R1263" s="680"/>
      <c r="S1263" s="680"/>
      <c r="T1263" s="680"/>
      <c r="U1263" s="680"/>
      <c r="V1263" s="680"/>
      <c r="W1263" s="680"/>
      <c r="X1263" s="680"/>
      <c r="Y1263" s="680"/>
      <c r="Z1263" s="680"/>
      <c r="AA1263" s="680"/>
      <c r="AB1263" s="680"/>
      <c r="AC1263" s="680"/>
      <c r="AD1263" s="680"/>
      <c r="AE1263" s="680"/>
      <c r="AF1263" s="680"/>
      <c r="AG1263" s="680"/>
      <c r="AH1263" s="680"/>
      <c r="AI1263" s="680"/>
      <c r="AJ1263" s="680"/>
      <c r="AK1263" s="680"/>
      <c r="AL1263" s="680"/>
      <c r="AM1263" s="680"/>
      <c r="AN1263" s="680"/>
      <c r="AO1263" s="680"/>
      <c r="AP1263" s="680"/>
      <c r="AQ1263" s="680"/>
      <c r="AR1263" s="680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</row>
    <row r="1264" spans="1:86">
      <c r="A1264" s="468">
        <v>315</v>
      </c>
      <c r="B1264" s="440" t="s">
        <v>1292</v>
      </c>
      <c r="C1264" s="498" t="s">
        <v>1293</v>
      </c>
      <c r="D1264" s="501">
        <v>0.4</v>
      </c>
      <c r="E1264" s="501">
        <v>1155</v>
      </c>
      <c r="F1264" s="501">
        <v>0.4</v>
      </c>
      <c r="G1264" s="501">
        <v>1155</v>
      </c>
      <c r="H1264" s="440"/>
      <c r="I1264" s="440"/>
      <c r="J1264" s="440"/>
      <c r="K1264" s="501"/>
      <c r="L1264" s="440"/>
      <c r="M1264" s="501"/>
      <c r="N1264" s="440" t="s">
        <v>2007</v>
      </c>
      <c r="O1264" s="440" t="s">
        <v>1819</v>
      </c>
      <c r="P1264" s="440" t="s">
        <v>11</v>
      </c>
      <c r="Q1264" s="267">
        <v>0.35</v>
      </c>
      <c r="R1264" s="226" t="s">
        <v>5</v>
      </c>
      <c r="S1264" s="421">
        <v>4524.3385973630157</v>
      </c>
      <c r="T1264" s="418"/>
      <c r="U1264" s="418"/>
      <c r="V1264" s="418"/>
      <c r="W1264" s="421"/>
      <c r="X1264" s="418"/>
      <c r="Y1264" s="421"/>
      <c r="Z1264" s="418"/>
      <c r="AA1264" s="418"/>
      <c r="AB1264" s="418"/>
      <c r="AC1264" s="421"/>
      <c r="AD1264" s="418"/>
      <c r="AE1264" s="421"/>
      <c r="AF1264" s="418"/>
      <c r="AG1264" s="418"/>
      <c r="AH1264" s="418"/>
      <c r="AI1264" s="421"/>
      <c r="AJ1264" s="418"/>
      <c r="AK1264" s="421"/>
      <c r="AL1264" s="418"/>
      <c r="AM1264" s="418"/>
      <c r="AN1264" s="418"/>
      <c r="AO1264" s="421"/>
      <c r="AP1264" s="418"/>
      <c r="AQ1264" s="421"/>
      <c r="AR1264" s="418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</row>
    <row r="1265" spans="1:86">
      <c r="A1265" s="469"/>
      <c r="B1265" s="441"/>
      <c r="C1265" s="499"/>
      <c r="D1265" s="502"/>
      <c r="E1265" s="502"/>
      <c r="F1265" s="502"/>
      <c r="G1265" s="502"/>
      <c r="H1265" s="441"/>
      <c r="I1265" s="441"/>
      <c r="J1265" s="441"/>
      <c r="K1265" s="502"/>
      <c r="L1265" s="441"/>
      <c r="M1265" s="502"/>
      <c r="N1265" s="441"/>
      <c r="O1265" s="441"/>
      <c r="P1265" s="442"/>
      <c r="Q1265" s="268">
        <v>1155</v>
      </c>
      <c r="R1265" s="229" t="s">
        <v>8</v>
      </c>
      <c r="S1265" s="422"/>
      <c r="T1265" s="419"/>
      <c r="U1265" s="419"/>
      <c r="V1265" s="419"/>
      <c r="W1265" s="422"/>
      <c r="X1265" s="419"/>
      <c r="Y1265" s="422"/>
      <c r="Z1265" s="419"/>
      <c r="AA1265" s="419"/>
      <c r="AB1265" s="419"/>
      <c r="AC1265" s="422"/>
      <c r="AD1265" s="419"/>
      <c r="AE1265" s="422"/>
      <c r="AF1265" s="419"/>
      <c r="AG1265" s="419"/>
      <c r="AH1265" s="419"/>
      <c r="AI1265" s="422"/>
      <c r="AJ1265" s="419"/>
      <c r="AK1265" s="422"/>
      <c r="AL1265" s="419"/>
      <c r="AM1265" s="419"/>
      <c r="AN1265" s="419"/>
      <c r="AO1265" s="422"/>
      <c r="AP1265" s="419"/>
      <c r="AQ1265" s="422"/>
      <c r="AR1265" s="419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</row>
    <row r="1266" spans="1:86">
      <c r="A1266" s="470"/>
      <c r="B1266" s="442"/>
      <c r="C1266" s="500"/>
      <c r="D1266" s="503"/>
      <c r="E1266" s="503"/>
      <c r="F1266" s="503"/>
      <c r="G1266" s="503"/>
      <c r="H1266" s="442"/>
      <c r="I1266" s="442"/>
      <c r="J1266" s="442"/>
      <c r="K1266" s="503"/>
      <c r="L1266" s="442"/>
      <c r="M1266" s="503"/>
      <c r="N1266" s="442"/>
      <c r="O1266" s="442"/>
      <c r="P1266" s="232" t="s">
        <v>105</v>
      </c>
      <c r="Q1266" s="268">
        <f>Q1265</f>
        <v>1155</v>
      </c>
      <c r="R1266" s="229" t="s">
        <v>8</v>
      </c>
      <c r="S1266" s="423"/>
      <c r="T1266" s="420"/>
      <c r="U1266" s="420"/>
      <c r="V1266" s="420"/>
      <c r="W1266" s="423"/>
      <c r="X1266" s="420"/>
      <c r="Y1266" s="423"/>
      <c r="Z1266" s="420"/>
      <c r="AA1266" s="420"/>
      <c r="AB1266" s="420"/>
      <c r="AC1266" s="423"/>
      <c r="AD1266" s="420"/>
      <c r="AE1266" s="423"/>
      <c r="AF1266" s="420"/>
      <c r="AG1266" s="420"/>
      <c r="AH1266" s="420"/>
      <c r="AI1266" s="423"/>
      <c r="AJ1266" s="420"/>
      <c r="AK1266" s="423"/>
      <c r="AL1266" s="420"/>
      <c r="AM1266" s="420"/>
      <c r="AN1266" s="420"/>
      <c r="AO1266" s="423"/>
      <c r="AP1266" s="420"/>
      <c r="AQ1266" s="423"/>
      <c r="AR1266" s="420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</row>
    <row r="1267" spans="1:86">
      <c r="A1267" s="468">
        <v>316</v>
      </c>
      <c r="B1267" s="440" t="s">
        <v>1294</v>
      </c>
      <c r="C1267" s="498" t="s">
        <v>1295</v>
      </c>
      <c r="D1267" s="501">
        <v>0.6</v>
      </c>
      <c r="E1267" s="501">
        <v>3300</v>
      </c>
      <c r="F1267" s="501">
        <v>0.6</v>
      </c>
      <c r="G1267" s="501">
        <v>3300</v>
      </c>
      <c r="H1267" s="440"/>
      <c r="I1267" s="440"/>
      <c r="J1267" s="440"/>
      <c r="K1267" s="501"/>
      <c r="L1267" s="440"/>
      <c r="M1267" s="501"/>
      <c r="N1267" s="440" t="s">
        <v>2008</v>
      </c>
      <c r="O1267" s="440" t="s">
        <v>1743</v>
      </c>
      <c r="P1267" s="440" t="s">
        <v>11</v>
      </c>
      <c r="Q1267" s="267">
        <v>0.6</v>
      </c>
      <c r="R1267" s="226" t="s">
        <v>5</v>
      </c>
      <c r="S1267" s="421">
        <v>6756.0090240508798</v>
      </c>
      <c r="T1267" s="418"/>
      <c r="U1267" s="418"/>
      <c r="V1267" s="418"/>
      <c r="W1267" s="421"/>
      <c r="X1267" s="418"/>
      <c r="Y1267" s="421"/>
      <c r="Z1267" s="418"/>
      <c r="AA1267" s="418"/>
      <c r="AB1267" s="418"/>
      <c r="AC1267" s="421"/>
      <c r="AD1267" s="418"/>
      <c r="AE1267" s="421"/>
      <c r="AF1267" s="418"/>
      <c r="AG1267" s="418"/>
      <c r="AH1267" s="418"/>
      <c r="AI1267" s="421"/>
      <c r="AJ1267" s="418"/>
      <c r="AK1267" s="421"/>
      <c r="AL1267" s="418"/>
      <c r="AM1267" s="418"/>
      <c r="AN1267" s="418"/>
      <c r="AO1267" s="421"/>
      <c r="AP1267" s="418"/>
      <c r="AQ1267" s="421"/>
      <c r="AR1267" s="418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</row>
    <row r="1268" spans="1:86">
      <c r="A1268" s="469"/>
      <c r="B1268" s="441"/>
      <c r="C1268" s="499"/>
      <c r="D1268" s="502"/>
      <c r="E1268" s="502"/>
      <c r="F1268" s="502"/>
      <c r="G1268" s="502"/>
      <c r="H1268" s="441"/>
      <c r="I1268" s="441"/>
      <c r="J1268" s="441"/>
      <c r="K1268" s="502"/>
      <c r="L1268" s="441"/>
      <c r="M1268" s="502"/>
      <c r="N1268" s="441"/>
      <c r="O1268" s="441"/>
      <c r="P1268" s="442"/>
      <c r="Q1268" s="268">
        <v>3300</v>
      </c>
      <c r="R1268" s="229" t="s">
        <v>8</v>
      </c>
      <c r="S1268" s="422"/>
      <c r="T1268" s="419"/>
      <c r="U1268" s="419"/>
      <c r="V1268" s="419"/>
      <c r="W1268" s="422"/>
      <c r="X1268" s="419"/>
      <c r="Y1268" s="422"/>
      <c r="Z1268" s="419"/>
      <c r="AA1268" s="419"/>
      <c r="AB1268" s="419"/>
      <c r="AC1268" s="422"/>
      <c r="AD1268" s="419"/>
      <c r="AE1268" s="422"/>
      <c r="AF1268" s="419"/>
      <c r="AG1268" s="419"/>
      <c r="AH1268" s="419"/>
      <c r="AI1268" s="422"/>
      <c r="AJ1268" s="419"/>
      <c r="AK1268" s="422"/>
      <c r="AL1268" s="419"/>
      <c r="AM1268" s="419"/>
      <c r="AN1268" s="419"/>
      <c r="AO1268" s="422"/>
      <c r="AP1268" s="419"/>
      <c r="AQ1268" s="422"/>
      <c r="AR1268" s="419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</row>
    <row r="1269" spans="1:86">
      <c r="A1269" s="470"/>
      <c r="B1269" s="442"/>
      <c r="C1269" s="500"/>
      <c r="D1269" s="503"/>
      <c r="E1269" s="503"/>
      <c r="F1269" s="503"/>
      <c r="G1269" s="503"/>
      <c r="H1269" s="442"/>
      <c r="I1269" s="442"/>
      <c r="J1269" s="442"/>
      <c r="K1269" s="503"/>
      <c r="L1269" s="442"/>
      <c r="M1269" s="503"/>
      <c r="N1269" s="442"/>
      <c r="O1269" s="442"/>
      <c r="P1269" s="232" t="s">
        <v>105</v>
      </c>
      <c r="Q1269" s="268">
        <v>3300</v>
      </c>
      <c r="R1269" s="229" t="s">
        <v>8</v>
      </c>
      <c r="S1269" s="423"/>
      <c r="T1269" s="420"/>
      <c r="U1269" s="420"/>
      <c r="V1269" s="420"/>
      <c r="W1269" s="423"/>
      <c r="X1269" s="420"/>
      <c r="Y1269" s="423"/>
      <c r="Z1269" s="420"/>
      <c r="AA1269" s="420"/>
      <c r="AB1269" s="420"/>
      <c r="AC1269" s="423"/>
      <c r="AD1269" s="420"/>
      <c r="AE1269" s="423"/>
      <c r="AF1269" s="420"/>
      <c r="AG1269" s="420"/>
      <c r="AH1269" s="420"/>
      <c r="AI1269" s="423"/>
      <c r="AJ1269" s="420"/>
      <c r="AK1269" s="423"/>
      <c r="AL1269" s="420"/>
      <c r="AM1269" s="420"/>
      <c r="AN1269" s="420"/>
      <c r="AO1269" s="423"/>
      <c r="AP1269" s="420"/>
      <c r="AQ1269" s="423"/>
      <c r="AR1269" s="420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</row>
    <row r="1270" spans="1:86">
      <c r="A1270" s="468">
        <v>317</v>
      </c>
      <c r="B1270" s="440" t="s">
        <v>1297</v>
      </c>
      <c r="C1270" s="498" t="s">
        <v>1298</v>
      </c>
      <c r="D1270" s="501">
        <v>0.2</v>
      </c>
      <c r="E1270" s="501">
        <v>868.6</v>
      </c>
      <c r="F1270" s="501">
        <v>0.2</v>
      </c>
      <c r="G1270" s="501">
        <v>868.6</v>
      </c>
      <c r="H1270" s="440"/>
      <c r="I1270" s="440"/>
      <c r="J1270" s="440"/>
      <c r="K1270" s="501"/>
      <c r="L1270" s="440"/>
      <c r="M1270" s="501"/>
      <c r="N1270" s="440" t="s">
        <v>2009</v>
      </c>
      <c r="O1270" s="440" t="s">
        <v>2010</v>
      </c>
      <c r="P1270" s="440" t="s">
        <v>11</v>
      </c>
      <c r="Q1270" s="267">
        <v>0.20200000000000001</v>
      </c>
      <c r="R1270" s="226" t="s">
        <v>5</v>
      </c>
      <c r="S1270" s="421">
        <v>2611.1897047637976</v>
      </c>
      <c r="T1270" s="418"/>
      <c r="U1270" s="418"/>
      <c r="V1270" s="418"/>
      <c r="W1270" s="421"/>
      <c r="X1270" s="418"/>
      <c r="Y1270" s="421"/>
      <c r="Z1270" s="418"/>
      <c r="AA1270" s="418"/>
      <c r="AB1270" s="418"/>
      <c r="AC1270" s="421"/>
      <c r="AD1270" s="418"/>
      <c r="AE1270" s="421"/>
      <c r="AF1270" s="418"/>
      <c r="AG1270" s="418"/>
      <c r="AH1270" s="418"/>
      <c r="AI1270" s="421"/>
      <c r="AJ1270" s="418"/>
      <c r="AK1270" s="421"/>
      <c r="AL1270" s="418"/>
      <c r="AM1270" s="418"/>
      <c r="AN1270" s="418"/>
      <c r="AO1270" s="421"/>
      <c r="AP1270" s="418"/>
      <c r="AQ1270" s="421"/>
      <c r="AR1270" s="418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</row>
    <row r="1271" spans="1:86">
      <c r="A1271" s="469"/>
      <c r="B1271" s="441"/>
      <c r="C1271" s="499"/>
      <c r="D1271" s="502"/>
      <c r="E1271" s="502"/>
      <c r="F1271" s="502"/>
      <c r="G1271" s="502"/>
      <c r="H1271" s="441"/>
      <c r="I1271" s="441"/>
      <c r="J1271" s="441"/>
      <c r="K1271" s="502"/>
      <c r="L1271" s="441"/>
      <c r="M1271" s="502"/>
      <c r="N1271" s="441"/>
      <c r="O1271" s="441"/>
      <c r="P1271" s="442"/>
      <c r="Q1271" s="268">
        <v>868.6</v>
      </c>
      <c r="R1271" s="229" t="s">
        <v>8</v>
      </c>
      <c r="S1271" s="422"/>
      <c r="T1271" s="419"/>
      <c r="U1271" s="419"/>
      <c r="V1271" s="419"/>
      <c r="W1271" s="422"/>
      <c r="X1271" s="419"/>
      <c r="Y1271" s="422"/>
      <c r="Z1271" s="419"/>
      <c r="AA1271" s="419"/>
      <c r="AB1271" s="419"/>
      <c r="AC1271" s="422"/>
      <c r="AD1271" s="419"/>
      <c r="AE1271" s="422"/>
      <c r="AF1271" s="419"/>
      <c r="AG1271" s="419"/>
      <c r="AH1271" s="419"/>
      <c r="AI1271" s="422"/>
      <c r="AJ1271" s="419"/>
      <c r="AK1271" s="422"/>
      <c r="AL1271" s="419"/>
      <c r="AM1271" s="419"/>
      <c r="AN1271" s="419"/>
      <c r="AO1271" s="422"/>
      <c r="AP1271" s="419"/>
      <c r="AQ1271" s="422"/>
      <c r="AR1271" s="419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</row>
    <row r="1272" spans="1:86">
      <c r="A1272" s="470"/>
      <c r="B1272" s="442"/>
      <c r="C1272" s="500"/>
      <c r="D1272" s="503"/>
      <c r="E1272" s="503"/>
      <c r="F1272" s="503"/>
      <c r="G1272" s="503"/>
      <c r="H1272" s="442"/>
      <c r="I1272" s="442"/>
      <c r="J1272" s="442"/>
      <c r="K1272" s="503"/>
      <c r="L1272" s="442"/>
      <c r="M1272" s="503"/>
      <c r="N1272" s="442"/>
      <c r="O1272" s="442"/>
      <c r="P1272" s="232" t="s">
        <v>105</v>
      </c>
      <c r="Q1272" s="268">
        <v>868.6</v>
      </c>
      <c r="R1272" s="229" t="s">
        <v>8</v>
      </c>
      <c r="S1272" s="423"/>
      <c r="T1272" s="420"/>
      <c r="U1272" s="420"/>
      <c r="V1272" s="420"/>
      <c r="W1272" s="423"/>
      <c r="X1272" s="420"/>
      <c r="Y1272" s="423"/>
      <c r="Z1272" s="420"/>
      <c r="AA1272" s="420"/>
      <c r="AB1272" s="420"/>
      <c r="AC1272" s="423"/>
      <c r="AD1272" s="420"/>
      <c r="AE1272" s="423"/>
      <c r="AF1272" s="420"/>
      <c r="AG1272" s="420"/>
      <c r="AH1272" s="420"/>
      <c r="AI1272" s="423"/>
      <c r="AJ1272" s="420"/>
      <c r="AK1272" s="423"/>
      <c r="AL1272" s="420"/>
      <c r="AM1272" s="420"/>
      <c r="AN1272" s="420"/>
      <c r="AO1272" s="423"/>
      <c r="AP1272" s="420"/>
      <c r="AQ1272" s="423"/>
      <c r="AR1272" s="420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</row>
    <row r="1273" spans="1:86">
      <c r="A1273" s="468">
        <v>318</v>
      </c>
      <c r="B1273" s="440" t="s">
        <v>1301</v>
      </c>
      <c r="C1273" s="498" t="s">
        <v>1302</v>
      </c>
      <c r="D1273" s="501">
        <v>0.6</v>
      </c>
      <c r="E1273" s="501">
        <v>2240</v>
      </c>
      <c r="F1273" s="501">
        <v>0.6</v>
      </c>
      <c r="G1273" s="501">
        <v>2240</v>
      </c>
      <c r="H1273" s="440"/>
      <c r="I1273" s="440"/>
      <c r="J1273" s="440"/>
      <c r="K1273" s="501"/>
      <c r="L1273" s="440"/>
      <c r="M1273" s="501"/>
      <c r="N1273" s="440" t="s">
        <v>2011</v>
      </c>
      <c r="O1273" s="440" t="s">
        <v>2012</v>
      </c>
      <c r="P1273" s="440" t="s">
        <v>11</v>
      </c>
      <c r="Q1273" s="267">
        <v>0.56000000000000005</v>
      </c>
      <c r="R1273" s="226" t="s">
        <v>5</v>
      </c>
      <c r="S1273" s="421">
        <v>5238.9417557808301</v>
      </c>
      <c r="T1273" s="418"/>
      <c r="U1273" s="418"/>
      <c r="V1273" s="418"/>
      <c r="W1273" s="421"/>
      <c r="X1273" s="418"/>
      <c r="Y1273" s="421"/>
      <c r="Z1273" s="418"/>
      <c r="AA1273" s="418"/>
      <c r="AB1273" s="418"/>
      <c r="AC1273" s="421"/>
      <c r="AD1273" s="418"/>
      <c r="AE1273" s="421"/>
      <c r="AF1273" s="418"/>
      <c r="AG1273" s="418"/>
      <c r="AH1273" s="418"/>
      <c r="AI1273" s="421"/>
      <c r="AJ1273" s="418"/>
      <c r="AK1273" s="421"/>
      <c r="AL1273" s="418"/>
      <c r="AM1273" s="418"/>
      <c r="AN1273" s="418"/>
      <c r="AO1273" s="421"/>
      <c r="AP1273" s="418"/>
      <c r="AQ1273" s="421"/>
      <c r="AR1273" s="418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</row>
    <row r="1274" spans="1:86">
      <c r="A1274" s="469"/>
      <c r="B1274" s="441"/>
      <c r="C1274" s="499"/>
      <c r="D1274" s="502"/>
      <c r="E1274" s="502"/>
      <c r="F1274" s="502"/>
      <c r="G1274" s="502"/>
      <c r="H1274" s="441"/>
      <c r="I1274" s="441"/>
      <c r="J1274" s="441"/>
      <c r="K1274" s="502"/>
      <c r="L1274" s="441"/>
      <c r="M1274" s="502"/>
      <c r="N1274" s="441"/>
      <c r="O1274" s="441"/>
      <c r="P1274" s="442"/>
      <c r="Q1274" s="268">
        <v>2240</v>
      </c>
      <c r="R1274" s="229" t="s">
        <v>8</v>
      </c>
      <c r="S1274" s="422"/>
      <c r="T1274" s="419"/>
      <c r="U1274" s="419"/>
      <c r="V1274" s="419"/>
      <c r="W1274" s="422"/>
      <c r="X1274" s="419"/>
      <c r="Y1274" s="422"/>
      <c r="Z1274" s="419"/>
      <c r="AA1274" s="419"/>
      <c r="AB1274" s="419"/>
      <c r="AC1274" s="422"/>
      <c r="AD1274" s="419"/>
      <c r="AE1274" s="422"/>
      <c r="AF1274" s="419"/>
      <c r="AG1274" s="419"/>
      <c r="AH1274" s="419"/>
      <c r="AI1274" s="422"/>
      <c r="AJ1274" s="419"/>
      <c r="AK1274" s="422"/>
      <c r="AL1274" s="419"/>
      <c r="AM1274" s="419"/>
      <c r="AN1274" s="419"/>
      <c r="AO1274" s="422"/>
      <c r="AP1274" s="419"/>
      <c r="AQ1274" s="422"/>
      <c r="AR1274" s="419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</row>
    <row r="1275" spans="1:86">
      <c r="A1275" s="470"/>
      <c r="B1275" s="442"/>
      <c r="C1275" s="500"/>
      <c r="D1275" s="503"/>
      <c r="E1275" s="503"/>
      <c r="F1275" s="503"/>
      <c r="G1275" s="503"/>
      <c r="H1275" s="442"/>
      <c r="I1275" s="442"/>
      <c r="J1275" s="442"/>
      <c r="K1275" s="503"/>
      <c r="L1275" s="442"/>
      <c r="M1275" s="503"/>
      <c r="N1275" s="442"/>
      <c r="O1275" s="442"/>
      <c r="P1275" s="232" t="s">
        <v>105</v>
      </c>
      <c r="Q1275" s="268">
        <v>2240</v>
      </c>
      <c r="R1275" s="229" t="s">
        <v>8</v>
      </c>
      <c r="S1275" s="423"/>
      <c r="T1275" s="420"/>
      <c r="U1275" s="420"/>
      <c r="V1275" s="420"/>
      <c r="W1275" s="423"/>
      <c r="X1275" s="420"/>
      <c r="Y1275" s="423"/>
      <c r="Z1275" s="420"/>
      <c r="AA1275" s="420"/>
      <c r="AB1275" s="420"/>
      <c r="AC1275" s="423"/>
      <c r="AD1275" s="420"/>
      <c r="AE1275" s="423"/>
      <c r="AF1275" s="420"/>
      <c r="AG1275" s="420"/>
      <c r="AH1275" s="420"/>
      <c r="AI1275" s="423"/>
      <c r="AJ1275" s="420"/>
      <c r="AK1275" s="423"/>
      <c r="AL1275" s="420"/>
      <c r="AM1275" s="420"/>
      <c r="AN1275" s="420"/>
      <c r="AO1275" s="423"/>
      <c r="AP1275" s="420"/>
      <c r="AQ1275" s="423"/>
      <c r="AR1275" s="420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</row>
    <row r="1276" spans="1:86">
      <c r="A1276" s="484">
        <v>319</v>
      </c>
      <c r="B1276" s="635" t="s">
        <v>1305</v>
      </c>
      <c r="C1276" s="498" t="s">
        <v>1306</v>
      </c>
      <c r="D1276" s="555">
        <v>0.3</v>
      </c>
      <c r="E1276" s="555">
        <v>1000</v>
      </c>
      <c r="F1276" s="555">
        <v>0.3</v>
      </c>
      <c r="G1276" s="555">
        <v>1000</v>
      </c>
      <c r="H1276" s="635"/>
      <c r="I1276" s="635"/>
      <c r="J1276" s="635"/>
      <c r="K1276" s="555"/>
      <c r="L1276" s="635"/>
      <c r="M1276" s="555"/>
      <c r="N1276" s="635"/>
      <c r="O1276" s="635"/>
      <c r="P1276" s="635"/>
      <c r="Q1276" s="555"/>
      <c r="R1276" s="635"/>
      <c r="S1276" s="555"/>
      <c r="T1276" s="635" t="s">
        <v>1679</v>
      </c>
      <c r="U1276" s="635" t="s">
        <v>1700</v>
      </c>
      <c r="V1276" s="372" t="s">
        <v>11</v>
      </c>
      <c r="W1276" s="243">
        <v>0.25</v>
      </c>
      <c r="X1276" s="112" t="s">
        <v>5</v>
      </c>
      <c r="Y1276" s="555">
        <v>3365.2824999999998</v>
      </c>
      <c r="Z1276" s="635"/>
      <c r="AA1276" s="635"/>
      <c r="AB1276" s="635"/>
      <c r="AC1276" s="555"/>
      <c r="AD1276" s="635"/>
      <c r="AE1276" s="555"/>
      <c r="AF1276" s="635"/>
      <c r="AG1276" s="635"/>
      <c r="AH1276" s="635"/>
      <c r="AI1276" s="555"/>
      <c r="AJ1276" s="635"/>
      <c r="AK1276" s="516"/>
      <c r="AL1276" s="372"/>
      <c r="AM1276" s="372"/>
      <c r="AN1276" s="372"/>
      <c r="AO1276" s="516"/>
      <c r="AP1276" s="372"/>
      <c r="AQ1276" s="516"/>
      <c r="AR1276" s="372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</row>
    <row r="1277" spans="1:86">
      <c r="A1277" s="504"/>
      <c r="B1277" s="654"/>
      <c r="C1277" s="499"/>
      <c r="D1277" s="556"/>
      <c r="E1277" s="556"/>
      <c r="F1277" s="556"/>
      <c r="G1277" s="556"/>
      <c r="H1277" s="654"/>
      <c r="I1277" s="654"/>
      <c r="J1277" s="654"/>
      <c r="K1277" s="556"/>
      <c r="L1277" s="654"/>
      <c r="M1277" s="556"/>
      <c r="N1277" s="654"/>
      <c r="O1277" s="654"/>
      <c r="P1277" s="654"/>
      <c r="Q1277" s="556"/>
      <c r="R1277" s="654"/>
      <c r="S1277" s="556"/>
      <c r="T1277" s="654"/>
      <c r="U1277" s="654"/>
      <c r="V1277" s="373"/>
      <c r="W1277" s="555">
        <v>1000</v>
      </c>
      <c r="X1277" s="635" t="s">
        <v>8</v>
      </c>
      <c r="Y1277" s="556"/>
      <c r="Z1277" s="654"/>
      <c r="AA1277" s="654"/>
      <c r="AB1277" s="654"/>
      <c r="AC1277" s="556"/>
      <c r="AD1277" s="654"/>
      <c r="AE1277" s="556"/>
      <c r="AF1277" s="654"/>
      <c r="AG1277" s="654"/>
      <c r="AH1277" s="654"/>
      <c r="AI1277" s="556"/>
      <c r="AJ1277" s="654"/>
      <c r="AK1277" s="517"/>
      <c r="AL1277" s="373"/>
      <c r="AM1277" s="373"/>
      <c r="AN1277" s="373"/>
      <c r="AO1277" s="517"/>
      <c r="AP1277" s="373"/>
      <c r="AQ1277" s="517"/>
      <c r="AR1277" s="373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</row>
    <row r="1278" spans="1:86">
      <c r="A1278" s="504"/>
      <c r="B1278" s="654"/>
      <c r="C1278" s="499"/>
      <c r="D1278" s="556"/>
      <c r="E1278" s="556"/>
      <c r="F1278" s="556"/>
      <c r="G1278" s="556"/>
      <c r="H1278" s="654"/>
      <c r="I1278" s="654"/>
      <c r="J1278" s="654"/>
      <c r="K1278" s="556"/>
      <c r="L1278" s="654"/>
      <c r="M1278" s="556"/>
      <c r="N1278" s="654"/>
      <c r="O1278" s="654"/>
      <c r="P1278" s="654"/>
      <c r="Q1278" s="556"/>
      <c r="R1278" s="654"/>
      <c r="S1278" s="556"/>
      <c r="T1278" s="654"/>
      <c r="U1278" s="654"/>
      <c r="V1278" s="374"/>
      <c r="W1278" s="557"/>
      <c r="X1278" s="636"/>
      <c r="Y1278" s="556"/>
      <c r="Z1278" s="654"/>
      <c r="AA1278" s="654"/>
      <c r="AB1278" s="654"/>
      <c r="AC1278" s="556"/>
      <c r="AD1278" s="654"/>
      <c r="AE1278" s="556"/>
      <c r="AF1278" s="654"/>
      <c r="AG1278" s="654"/>
      <c r="AH1278" s="654"/>
      <c r="AI1278" s="556"/>
      <c r="AJ1278" s="654"/>
      <c r="AK1278" s="517"/>
      <c r="AL1278" s="373"/>
      <c r="AM1278" s="373"/>
      <c r="AN1278" s="373"/>
      <c r="AO1278" s="517"/>
      <c r="AP1278" s="373"/>
      <c r="AQ1278" s="517"/>
      <c r="AR1278" s="373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</row>
    <row r="1279" spans="1:86">
      <c r="A1279" s="485"/>
      <c r="B1279" s="636"/>
      <c r="C1279" s="500"/>
      <c r="D1279" s="557"/>
      <c r="E1279" s="557"/>
      <c r="F1279" s="557"/>
      <c r="G1279" s="557"/>
      <c r="H1279" s="636"/>
      <c r="I1279" s="636"/>
      <c r="J1279" s="636"/>
      <c r="K1279" s="557"/>
      <c r="L1279" s="636"/>
      <c r="M1279" s="557"/>
      <c r="N1279" s="636"/>
      <c r="O1279" s="636"/>
      <c r="P1279" s="636"/>
      <c r="Q1279" s="557"/>
      <c r="R1279" s="636"/>
      <c r="S1279" s="557"/>
      <c r="T1279" s="636"/>
      <c r="U1279" s="636"/>
      <c r="V1279" s="232" t="s">
        <v>105</v>
      </c>
      <c r="W1279" s="276">
        <v>1000</v>
      </c>
      <c r="X1279" s="231" t="s">
        <v>8</v>
      </c>
      <c r="Y1279" s="557"/>
      <c r="Z1279" s="636"/>
      <c r="AA1279" s="636"/>
      <c r="AB1279" s="636"/>
      <c r="AC1279" s="557"/>
      <c r="AD1279" s="636"/>
      <c r="AE1279" s="557"/>
      <c r="AF1279" s="636"/>
      <c r="AG1279" s="636"/>
      <c r="AH1279" s="636"/>
      <c r="AI1279" s="557"/>
      <c r="AJ1279" s="636"/>
      <c r="AK1279" s="518"/>
      <c r="AL1279" s="374"/>
      <c r="AM1279" s="374"/>
      <c r="AN1279" s="374"/>
      <c r="AO1279" s="518"/>
      <c r="AP1279" s="374"/>
      <c r="AQ1279" s="518"/>
      <c r="AR1279" s="374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</row>
    <row r="1280" spans="1:86">
      <c r="A1280" s="484">
        <v>320</v>
      </c>
      <c r="B1280" s="635" t="s">
        <v>1307</v>
      </c>
      <c r="C1280" s="498" t="s">
        <v>1308</v>
      </c>
      <c r="D1280" s="555">
        <v>0.4</v>
      </c>
      <c r="E1280" s="555">
        <v>1480</v>
      </c>
      <c r="F1280" s="555">
        <v>0.4</v>
      </c>
      <c r="G1280" s="555">
        <v>1480</v>
      </c>
      <c r="H1280" s="635"/>
      <c r="I1280" s="635"/>
      <c r="J1280" s="635"/>
      <c r="K1280" s="555"/>
      <c r="L1280" s="635"/>
      <c r="M1280" s="555"/>
      <c r="N1280" s="635"/>
      <c r="O1280" s="635"/>
      <c r="P1280" s="635"/>
      <c r="Q1280" s="555"/>
      <c r="R1280" s="635"/>
      <c r="S1280" s="555"/>
      <c r="T1280" s="635" t="s">
        <v>1679</v>
      </c>
      <c r="U1280" s="635" t="s">
        <v>2013</v>
      </c>
      <c r="V1280" s="372" t="s">
        <v>11</v>
      </c>
      <c r="W1280" s="243">
        <v>0.37</v>
      </c>
      <c r="X1280" s="112" t="s">
        <v>5</v>
      </c>
      <c r="Y1280" s="555">
        <v>4980.6180999999997</v>
      </c>
      <c r="Z1280" s="635"/>
      <c r="AA1280" s="635"/>
      <c r="AB1280" s="635"/>
      <c r="AC1280" s="555"/>
      <c r="AD1280" s="635"/>
      <c r="AE1280" s="555"/>
      <c r="AF1280" s="635"/>
      <c r="AG1280" s="635"/>
      <c r="AH1280" s="635"/>
      <c r="AI1280" s="555"/>
      <c r="AJ1280" s="635"/>
      <c r="AK1280" s="421"/>
      <c r="AL1280" s="540"/>
      <c r="AM1280" s="540"/>
      <c r="AN1280" s="540"/>
      <c r="AO1280" s="421"/>
      <c r="AP1280" s="540"/>
      <c r="AQ1280" s="421"/>
      <c r="AR1280" s="540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</row>
    <row r="1281" spans="1:86">
      <c r="A1281" s="504"/>
      <c r="B1281" s="654"/>
      <c r="C1281" s="499"/>
      <c r="D1281" s="556"/>
      <c r="E1281" s="556"/>
      <c r="F1281" s="556"/>
      <c r="G1281" s="556"/>
      <c r="H1281" s="654"/>
      <c r="I1281" s="654"/>
      <c r="J1281" s="654"/>
      <c r="K1281" s="556"/>
      <c r="L1281" s="654"/>
      <c r="M1281" s="556"/>
      <c r="N1281" s="654"/>
      <c r="O1281" s="654"/>
      <c r="P1281" s="654"/>
      <c r="Q1281" s="556"/>
      <c r="R1281" s="654"/>
      <c r="S1281" s="556"/>
      <c r="T1281" s="654"/>
      <c r="U1281" s="654"/>
      <c r="V1281" s="373"/>
      <c r="W1281" s="555">
        <v>1480</v>
      </c>
      <c r="X1281" s="635" t="s">
        <v>8</v>
      </c>
      <c r="Y1281" s="556"/>
      <c r="Z1281" s="654"/>
      <c r="AA1281" s="654"/>
      <c r="AB1281" s="654"/>
      <c r="AC1281" s="556"/>
      <c r="AD1281" s="654"/>
      <c r="AE1281" s="556"/>
      <c r="AF1281" s="654"/>
      <c r="AG1281" s="654"/>
      <c r="AH1281" s="654"/>
      <c r="AI1281" s="556"/>
      <c r="AJ1281" s="654"/>
      <c r="AK1281" s="422"/>
      <c r="AL1281" s="541"/>
      <c r="AM1281" s="541"/>
      <c r="AN1281" s="541"/>
      <c r="AO1281" s="422"/>
      <c r="AP1281" s="541"/>
      <c r="AQ1281" s="422"/>
      <c r="AR1281" s="54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</row>
    <row r="1282" spans="1:86">
      <c r="A1282" s="504"/>
      <c r="B1282" s="654"/>
      <c r="C1282" s="499"/>
      <c r="D1282" s="556"/>
      <c r="E1282" s="556"/>
      <c r="F1282" s="556"/>
      <c r="G1282" s="556"/>
      <c r="H1282" s="654"/>
      <c r="I1282" s="654"/>
      <c r="J1282" s="654"/>
      <c r="K1282" s="556"/>
      <c r="L1282" s="654"/>
      <c r="M1282" s="556"/>
      <c r="N1282" s="654"/>
      <c r="O1282" s="654"/>
      <c r="P1282" s="654"/>
      <c r="Q1282" s="556"/>
      <c r="R1282" s="654"/>
      <c r="S1282" s="556"/>
      <c r="T1282" s="654"/>
      <c r="U1282" s="654"/>
      <c r="V1282" s="374"/>
      <c r="W1282" s="557"/>
      <c r="X1282" s="636"/>
      <c r="Y1282" s="556"/>
      <c r="Z1282" s="654"/>
      <c r="AA1282" s="654"/>
      <c r="AB1282" s="654"/>
      <c r="AC1282" s="556"/>
      <c r="AD1282" s="654"/>
      <c r="AE1282" s="556"/>
      <c r="AF1282" s="654"/>
      <c r="AG1282" s="654"/>
      <c r="AH1282" s="654"/>
      <c r="AI1282" s="556"/>
      <c r="AJ1282" s="654"/>
      <c r="AK1282" s="422"/>
      <c r="AL1282" s="541"/>
      <c r="AM1282" s="541"/>
      <c r="AN1282" s="541"/>
      <c r="AO1282" s="422"/>
      <c r="AP1282" s="541"/>
      <c r="AQ1282" s="422"/>
      <c r="AR1282" s="54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</row>
    <row r="1283" spans="1:86">
      <c r="A1283" s="485"/>
      <c r="B1283" s="636"/>
      <c r="C1283" s="500"/>
      <c r="D1283" s="557"/>
      <c r="E1283" s="557"/>
      <c r="F1283" s="557"/>
      <c r="G1283" s="557"/>
      <c r="H1283" s="636"/>
      <c r="I1283" s="636"/>
      <c r="J1283" s="636"/>
      <c r="K1283" s="557"/>
      <c r="L1283" s="636"/>
      <c r="M1283" s="557"/>
      <c r="N1283" s="636"/>
      <c r="O1283" s="636"/>
      <c r="P1283" s="636"/>
      <c r="Q1283" s="557"/>
      <c r="R1283" s="636"/>
      <c r="S1283" s="557"/>
      <c r="T1283" s="636"/>
      <c r="U1283" s="636"/>
      <c r="V1283" s="232" t="s">
        <v>105</v>
      </c>
      <c r="W1283" s="277">
        <v>1480</v>
      </c>
      <c r="X1283" s="230" t="s">
        <v>8</v>
      </c>
      <c r="Y1283" s="557"/>
      <c r="Z1283" s="636"/>
      <c r="AA1283" s="636"/>
      <c r="AB1283" s="636"/>
      <c r="AC1283" s="557"/>
      <c r="AD1283" s="636"/>
      <c r="AE1283" s="557"/>
      <c r="AF1283" s="636"/>
      <c r="AG1283" s="636"/>
      <c r="AH1283" s="636"/>
      <c r="AI1283" s="557"/>
      <c r="AJ1283" s="636"/>
      <c r="AK1283" s="423"/>
      <c r="AL1283" s="542"/>
      <c r="AM1283" s="542"/>
      <c r="AN1283" s="542"/>
      <c r="AO1283" s="423"/>
      <c r="AP1283" s="542"/>
      <c r="AQ1283" s="423"/>
      <c r="AR1283" s="542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</row>
    <row r="1284" spans="1:86">
      <c r="A1284" s="468">
        <v>321</v>
      </c>
      <c r="B1284" s="440">
        <v>346014</v>
      </c>
      <c r="C1284" s="498" t="s">
        <v>1309</v>
      </c>
      <c r="D1284" s="501">
        <v>0.3</v>
      </c>
      <c r="E1284" s="501">
        <v>1140</v>
      </c>
      <c r="F1284" s="501">
        <v>0.3</v>
      </c>
      <c r="G1284" s="501">
        <v>1140</v>
      </c>
      <c r="H1284" s="440"/>
      <c r="I1284" s="440"/>
      <c r="J1284" s="440"/>
      <c r="K1284" s="501"/>
      <c r="L1284" s="440"/>
      <c r="M1284" s="501"/>
      <c r="N1284" s="440" t="s">
        <v>1955</v>
      </c>
      <c r="O1284" s="440" t="s">
        <v>2014</v>
      </c>
      <c r="P1284" s="440" t="s">
        <v>11</v>
      </c>
      <c r="Q1284" s="267">
        <v>0.3</v>
      </c>
      <c r="R1284" s="226" t="s">
        <v>5</v>
      </c>
      <c r="S1284" s="421">
        <v>3878.0045120254417</v>
      </c>
      <c r="T1284" s="418"/>
      <c r="U1284" s="418"/>
      <c r="V1284" s="418"/>
      <c r="W1284" s="421"/>
      <c r="X1284" s="418"/>
      <c r="Y1284" s="421"/>
      <c r="Z1284" s="418"/>
      <c r="AA1284" s="418"/>
      <c r="AB1284" s="418"/>
      <c r="AC1284" s="421"/>
      <c r="AD1284" s="418"/>
      <c r="AE1284" s="421"/>
      <c r="AF1284" s="418"/>
      <c r="AG1284" s="418"/>
      <c r="AH1284" s="418"/>
      <c r="AI1284" s="421"/>
      <c r="AJ1284" s="418"/>
      <c r="AK1284" s="421"/>
      <c r="AL1284" s="418"/>
      <c r="AM1284" s="418"/>
      <c r="AN1284" s="418"/>
      <c r="AO1284" s="421"/>
      <c r="AP1284" s="418"/>
      <c r="AQ1284" s="421"/>
      <c r="AR1284" s="418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</row>
    <row r="1285" spans="1:86">
      <c r="A1285" s="469"/>
      <c r="B1285" s="441"/>
      <c r="C1285" s="499"/>
      <c r="D1285" s="502"/>
      <c r="E1285" s="502"/>
      <c r="F1285" s="502"/>
      <c r="G1285" s="502"/>
      <c r="H1285" s="441"/>
      <c r="I1285" s="441"/>
      <c r="J1285" s="441"/>
      <c r="K1285" s="502"/>
      <c r="L1285" s="441"/>
      <c r="M1285" s="502"/>
      <c r="N1285" s="441"/>
      <c r="O1285" s="441"/>
      <c r="P1285" s="442"/>
      <c r="Q1285" s="268">
        <v>1140</v>
      </c>
      <c r="R1285" s="229" t="s">
        <v>8</v>
      </c>
      <c r="S1285" s="422"/>
      <c r="T1285" s="419"/>
      <c r="U1285" s="419"/>
      <c r="V1285" s="419"/>
      <c r="W1285" s="422"/>
      <c r="X1285" s="419"/>
      <c r="Y1285" s="422"/>
      <c r="Z1285" s="419"/>
      <c r="AA1285" s="419"/>
      <c r="AB1285" s="419"/>
      <c r="AC1285" s="422"/>
      <c r="AD1285" s="419"/>
      <c r="AE1285" s="422"/>
      <c r="AF1285" s="419"/>
      <c r="AG1285" s="419"/>
      <c r="AH1285" s="419"/>
      <c r="AI1285" s="422"/>
      <c r="AJ1285" s="419"/>
      <c r="AK1285" s="422"/>
      <c r="AL1285" s="419"/>
      <c r="AM1285" s="419"/>
      <c r="AN1285" s="419"/>
      <c r="AO1285" s="422"/>
      <c r="AP1285" s="419"/>
      <c r="AQ1285" s="422"/>
      <c r="AR1285" s="419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</row>
    <row r="1286" spans="1:86">
      <c r="A1286" s="470"/>
      <c r="B1286" s="442"/>
      <c r="C1286" s="500"/>
      <c r="D1286" s="503"/>
      <c r="E1286" s="503"/>
      <c r="F1286" s="503"/>
      <c r="G1286" s="503"/>
      <c r="H1286" s="442"/>
      <c r="I1286" s="442"/>
      <c r="J1286" s="442"/>
      <c r="K1286" s="503"/>
      <c r="L1286" s="442"/>
      <c r="M1286" s="503"/>
      <c r="N1286" s="442"/>
      <c r="O1286" s="442"/>
      <c r="P1286" s="232" t="s">
        <v>105</v>
      </c>
      <c r="Q1286" s="268">
        <v>1140</v>
      </c>
      <c r="R1286" s="229" t="s">
        <v>8</v>
      </c>
      <c r="S1286" s="423"/>
      <c r="T1286" s="420"/>
      <c r="U1286" s="420"/>
      <c r="V1286" s="420"/>
      <c r="W1286" s="423"/>
      <c r="X1286" s="420"/>
      <c r="Y1286" s="423"/>
      <c r="Z1286" s="420"/>
      <c r="AA1286" s="420"/>
      <c r="AB1286" s="420"/>
      <c r="AC1286" s="423"/>
      <c r="AD1286" s="420"/>
      <c r="AE1286" s="423"/>
      <c r="AF1286" s="420"/>
      <c r="AG1286" s="420"/>
      <c r="AH1286" s="420"/>
      <c r="AI1286" s="423"/>
      <c r="AJ1286" s="420"/>
      <c r="AK1286" s="423"/>
      <c r="AL1286" s="420"/>
      <c r="AM1286" s="420"/>
      <c r="AN1286" s="420"/>
      <c r="AO1286" s="423"/>
      <c r="AP1286" s="420"/>
      <c r="AQ1286" s="423"/>
      <c r="AR1286" s="420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</row>
    <row r="1287" spans="1:86">
      <c r="A1287" s="484">
        <v>322</v>
      </c>
      <c r="B1287" s="635" t="s">
        <v>1310</v>
      </c>
      <c r="C1287" s="498" t="s">
        <v>1311</v>
      </c>
      <c r="D1287" s="555">
        <v>1.1000000000000001</v>
      </c>
      <c r="E1287" s="555">
        <v>4480</v>
      </c>
      <c r="F1287" s="555">
        <v>1.1000000000000001</v>
      </c>
      <c r="G1287" s="555">
        <v>4480</v>
      </c>
      <c r="H1287" s="635"/>
      <c r="I1287" s="635"/>
      <c r="J1287" s="635"/>
      <c r="K1287" s="555"/>
      <c r="L1287" s="635"/>
      <c r="M1287" s="555"/>
      <c r="N1287" s="635"/>
      <c r="O1287" s="635"/>
      <c r="P1287" s="635"/>
      <c r="Q1287" s="555"/>
      <c r="R1287" s="635"/>
      <c r="S1287" s="555"/>
      <c r="T1287" s="635" t="s">
        <v>1679</v>
      </c>
      <c r="U1287" s="635" t="s">
        <v>1739</v>
      </c>
      <c r="V1287" s="372" t="s">
        <v>11</v>
      </c>
      <c r="W1287" s="243">
        <v>0.42</v>
      </c>
      <c r="X1287" s="112" t="s">
        <v>5</v>
      </c>
      <c r="Y1287" s="555">
        <v>5949.8194599999988</v>
      </c>
      <c r="Z1287" s="635"/>
      <c r="AA1287" s="635"/>
      <c r="AB1287" s="635"/>
      <c r="AC1287" s="555"/>
      <c r="AD1287" s="635"/>
      <c r="AE1287" s="555"/>
      <c r="AF1287" s="635"/>
      <c r="AG1287" s="635"/>
      <c r="AH1287" s="540"/>
      <c r="AI1287" s="421"/>
      <c r="AJ1287" s="540"/>
      <c r="AK1287" s="421"/>
      <c r="AL1287" s="540"/>
      <c r="AM1287" s="540"/>
      <c r="AN1287" s="540"/>
      <c r="AO1287" s="421"/>
      <c r="AP1287" s="540"/>
      <c r="AQ1287" s="421"/>
      <c r="AR1287" s="540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</row>
    <row r="1288" spans="1:86">
      <c r="A1288" s="504"/>
      <c r="B1288" s="654"/>
      <c r="C1288" s="499"/>
      <c r="D1288" s="556"/>
      <c r="E1288" s="556"/>
      <c r="F1288" s="556"/>
      <c r="G1288" s="556"/>
      <c r="H1288" s="654"/>
      <c r="I1288" s="654"/>
      <c r="J1288" s="654"/>
      <c r="K1288" s="556"/>
      <c r="L1288" s="654"/>
      <c r="M1288" s="556"/>
      <c r="N1288" s="654"/>
      <c r="O1288" s="654"/>
      <c r="P1288" s="654"/>
      <c r="Q1288" s="556"/>
      <c r="R1288" s="654"/>
      <c r="S1288" s="556"/>
      <c r="T1288" s="654"/>
      <c r="U1288" s="654"/>
      <c r="V1288" s="373"/>
      <c r="W1288" s="555">
        <v>1680</v>
      </c>
      <c r="X1288" s="635" t="s">
        <v>8</v>
      </c>
      <c r="Y1288" s="556"/>
      <c r="Z1288" s="654"/>
      <c r="AA1288" s="654"/>
      <c r="AB1288" s="654"/>
      <c r="AC1288" s="556"/>
      <c r="AD1288" s="654"/>
      <c r="AE1288" s="556"/>
      <c r="AF1288" s="654"/>
      <c r="AG1288" s="654"/>
      <c r="AH1288" s="541"/>
      <c r="AI1288" s="422"/>
      <c r="AJ1288" s="541"/>
      <c r="AK1288" s="422"/>
      <c r="AL1288" s="541"/>
      <c r="AM1288" s="541"/>
      <c r="AN1288" s="541"/>
      <c r="AO1288" s="422"/>
      <c r="AP1288" s="541"/>
      <c r="AQ1288" s="422"/>
      <c r="AR1288" s="54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</row>
    <row r="1289" spans="1:86">
      <c r="A1289" s="504"/>
      <c r="B1289" s="654"/>
      <c r="C1289" s="499"/>
      <c r="D1289" s="556"/>
      <c r="E1289" s="556"/>
      <c r="F1289" s="556"/>
      <c r="G1289" s="556"/>
      <c r="H1289" s="654"/>
      <c r="I1289" s="654"/>
      <c r="J1289" s="654"/>
      <c r="K1289" s="556"/>
      <c r="L1289" s="654"/>
      <c r="M1289" s="556"/>
      <c r="N1289" s="654"/>
      <c r="O1289" s="654"/>
      <c r="P1289" s="654"/>
      <c r="Q1289" s="556"/>
      <c r="R1289" s="654"/>
      <c r="S1289" s="556"/>
      <c r="T1289" s="654"/>
      <c r="U1289" s="654"/>
      <c r="V1289" s="374"/>
      <c r="W1289" s="557"/>
      <c r="X1289" s="636"/>
      <c r="Y1289" s="556"/>
      <c r="Z1289" s="654"/>
      <c r="AA1289" s="654"/>
      <c r="AB1289" s="654"/>
      <c r="AC1289" s="556"/>
      <c r="AD1289" s="654"/>
      <c r="AE1289" s="556"/>
      <c r="AF1289" s="654"/>
      <c r="AG1289" s="654"/>
      <c r="AH1289" s="541"/>
      <c r="AI1289" s="422"/>
      <c r="AJ1289" s="541"/>
      <c r="AK1289" s="422"/>
      <c r="AL1289" s="541"/>
      <c r="AM1289" s="541"/>
      <c r="AN1289" s="541"/>
      <c r="AO1289" s="422"/>
      <c r="AP1289" s="541"/>
      <c r="AQ1289" s="422"/>
      <c r="AR1289" s="54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</row>
    <row r="1290" spans="1:86">
      <c r="A1290" s="485"/>
      <c r="B1290" s="636"/>
      <c r="C1290" s="500"/>
      <c r="D1290" s="557"/>
      <c r="E1290" s="557"/>
      <c r="F1290" s="557"/>
      <c r="G1290" s="557"/>
      <c r="H1290" s="636"/>
      <c r="I1290" s="636"/>
      <c r="J1290" s="636"/>
      <c r="K1290" s="557"/>
      <c r="L1290" s="636"/>
      <c r="M1290" s="557"/>
      <c r="N1290" s="636"/>
      <c r="O1290" s="636"/>
      <c r="P1290" s="636"/>
      <c r="Q1290" s="557"/>
      <c r="R1290" s="636"/>
      <c r="S1290" s="557"/>
      <c r="T1290" s="636"/>
      <c r="U1290" s="636"/>
      <c r="V1290" s="232" t="s">
        <v>105</v>
      </c>
      <c r="W1290" s="277">
        <v>1680</v>
      </c>
      <c r="X1290" s="230" t="s">
        <v>8</v>
      </c>
      <c r="Y1290" s="557"/>
      <c r="Z1290" s="636"/>
      <c r="AA1290" s="636"/>
      <c r="AB1290" s="636"/>
      <c r="AC1290" s="557"/>
      <c r="AD1290" s="636"/>
      <c r="AE1290" s="557"/>
      <c r="AF1290" s="636"/>
      <c r="AG1290" s="636"/>
      <c r="AH1290" s="542"/>
      <c r="AI1290" s="423"/>
      <c r="AJ1290" s="542"/>
      <c r="AK1290" s="423"/>
      <c r="AL1290" s="542"/>
      <c r="AM1290" s="542"/>
      <c r="AN1290" s="542"/>
      <c r="AO1290" s="423"/>
      <c r="AP1290" s="542"/>
      <c r="AQ1290" s="423"/>
      <c r="AR1290" s="542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</row>
    <row r="1291" spans="1:86">
      <c r="A1291" s="686">
        <v>323</v>
      </c>
      <c r="B1291" s="440" t="s">
        <v>1312</v>
      </c>
      <c r="C1291" s="498" t="s">
        <v>1313</v>
      </c>
      <c r="D1291" s="501">
        <v>0.4</v>
      </c>
      <c r="E1291" s="501">
        <v>2000</v>
      </c>
      <c r="F1291" s="501">
        <v>0.4</v>
      </c>
      <c r="G1291" s="501">
        <v>2000</v>
      </c>
      <c r="H1291" s="440" t="s">
        <v>2015</v>
      </c>
      <c r="I1291" s="440" t="s">
        <v>2016</v>
      </c>
      <c r="J1291" s="440" t="s">
        <v>11</v>
      </c>
      <c r="K1291" s="320">
        <v>0.4</v>
      </c>
      <c r="L1291" s="321" t="s">
        <v>5</v>
      </c>
      <c r="M1291" s="387">
        <v>2728.0259999999998</v>
      </c>
      <c r="N1291" s="678"/>
      <c r="O1291" s="678"/>
      <c r="P1291" s="678"/>
      <c r="Q1291" s="678"/>
      <c r="R1291" s="678"/>
      <c r="S1291" s="678"/>
      <c r="T1291" s="678"/>
      <c r="U1291" s="678"/>
      <c r="V1291" s="678"/>
      <c r="W1291" s="678"/>
      <c r="X1291" s="678"/>
      <c r="Y1291" s="678"/>
      <c r="Z1291" s="678"/>
      <c r="AA1291" s="678"/>
      <c r="AB1291" s="678"/>
      <c r="AC1291" s="678"/>
      <c r="AD1291" s="678"/>
      <c r="AE1291" s="678"/>
      <c r="AF1291" s="678"/>
      <c r="AG1291" s="678"/>
      <c r="AH1291" s="678"/>
      <c r="AI1291" s="678"/>
      <c r="AJ1291" s="678"/>
      <c r="AK1291" s="678"/>
      <c r="AL1291" s="678"/>
      <c r="AM1291" s="678"/>
      <c r="AN1291" s="678"/>
      <c r="AO1291" s="678"/>
      <c r="AP1291" s="678"/>
      <c r="AQ1291" s="678"/>
      <c r="AR1291" s="678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</row>
    <row r="1292" spans="1:86">
      <c r="A1292" s="687"/>
      <c r="B1292" s="441"/>
      <c r="C1292" s="499"/>
      <c r="D1292" s="502"/>
      <c r="E1292" s="502"/>
      <c r="F1292" s="502"/>
      <c r="G1292" s="502"/>
      <c r="H1292" s="441"/>
      <c r="I1292" s="441"/>
      <c r="J1292" s="442"/>
      <c r="K1292" s="320">
        <v>2000</v>
      </c>
      <c r="L1292" s="321" t="s">
        <v>8</v>
      </c>
      <c r="M1292" s="388"/>
      <c r="N1292" s="679"/>
      <c r="O1292" s="679"/>
      <c r="P1292" s="679"/>
      <c r="Q1292" s="679"/>
      <c r="R1292" s="679"/>
      <c r="S1292" s="679"/>
      <c r="T1292" s="679"/>
      <c r="U1292" s="679"/>
      <c r="V1292" s="679"/>
      <c r="W1292" s="679"/>
      <c r="X1292" s="679"/>
      <c r="Y1292" s="679"/>
      <c r="Z1292" s="679"/>
      <c r="AA1292" s="679"/>
      <c r="AB1292" s="679"/>
      <c r="AC1292" s="679"/>
      <c r="AD1292" s="679"/>
      <c r="AE1292" s="679"/>
      <c r="AF1292" s="679"/>
      <c r="AG1292" s="679"/>
      <c r="AH1292" s="679"/>
      <c r="AI1292" s="679"/>
      <c r="AJ1292" s="679"/>
      <c r="AK1292" s="679"/>
      <c r="AL1292" s="679"/>
      <c r="AM1292" s="679"/>
      <c r="AN1292" s="679"/>
      <c r="AO1292" s="679"/>
      <c r="AP1292" s="679"/>
      <c r="AQ1292" s="679"/>
      <c r="AR1292" s="679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</row>
    <row r="1293" spans="1:86">
      <c r="A1293" s="688"/>
      <c r="B1293" s="442"/>
      <c r="C1293" s="500"/>
      <c r="D1293" s="503"/>
      <c r="E1293" s="503"/>
      <c r="F1293" s="503"/>
      <c r="G1293" s="503"/>
      <c r="H1293" s="442"/>
      <c r="I1293" s="442"/>
      <c r="J1293" s="232" t="s">
        <v>105</v>
      </c>
      <c r="K1293" s="320">
        <v>2000</v>
      </c>
      <c r="L1293" s="321" t="s">
        <v>8</v>
      </c>
      <c r="M1293" s="389"/>
      <c r="N1293" s="680"/>
      <c r="O1293" s="680"/>
      <c r="P1293" s="680"/>
      <c r="Q1293" s="680"/>
      <c r="R1293" s="680"/>
      <c r="S1293" s="680"/>
      <c r="T1293" s="680"/>
      <c r="U1293" s="680"/>
      <c r="V1293" s="680"/>
      <c r="W1293" s="680"/>
      <c r="X1293" s="680"/>
      <c r="Y1293" s="680"/>
      <c r="Z1293" s="680"/>
      <c r="AA1293" s="680"/>
      <c r="AB1293" s="680"/>
      <c r="AC1293" s="680"/>
      <c r="AD1293" s="680"/>
      <c r="AE1293" s="680"/>
      <c r="AF1293" s="680"/>
      <c r="AG1293" s="680"/>
      <c r="AH1293" s="680"/>
      <c r="AI1293" s="680"/>
      <c r="AJ1293" s="680"/>
      <c r="AK1293" s="680"/>
      <c r="AL1293" s="680"/>
      <c r="AM1293" s="680"/>
      <c r="AN1293" s="680"/>
      <c r="AO1293" s="680"/>
      <c r="AP1293" s="680"/>
      <c r="AQ1293" s="680"/>
      <c r="AR1293" s="680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</row>
    <row r="1294" spans="1:86">
      <c r="A1294" s="689">
        <v>324</v>
      </c>
      <c r="B1294" s="405" t="s">
        <v>1316</v>
      </c>
      <c r="C1294" s="648" t="s">
        <v>1317</v>
      </c>
      <c r="D1294" s="390">
        <v>1.3</v>
      </c>
      <c r="E1294" s="390">
        <v>8320</v>
      </c>
      <c r="F1294" s="390">
        <v>1.3</v>
      </c>
      <c r="G1294" s="390">
        <v>8320</v>
      </c>
      <c r="H1294" s="405" t="s">
        <v>2017</v>
      </c>
      <c r="I1294" s="405" t="s">
        <v>2018</v>
      </c>
      <c r="J1294" s="405" t="s">
        <v>11</v>
      </c>
      <c r="K1294" s="266">
        <v>1.1200000000000001</v>
      </c>
      <c r="L1294" s="316" t="s">
        <v>5</v>
      </c>
      <c r="M1294" s="390">
        <v>11159.663</v>
      </c>
      <c r="N1294" s="692"/>
      <c r="O1294" s="692"/>
      <c r="P1294" s="692"/>
      <c r="Q1294" s="692"/>
      <c r="R1294" s="692"/>
      <c r="S1294" s="692"/>
      <c r="T1294" s="692"/>
      <c r="U1294" s="692"/>
      <c r="V1294" s="692"/>
      <c r="W1294" s="692"/>
      <c r="X1294" s="692"/>
      <c r="Y1294" s="692"/>
      <c r="Z1294" s="692"/>
      <c r="AA1294" s="692"/>
      <c r="AB1294" s="692"/>
      <c r="AC1294" s="692"/>
      <c r="AD1294" s="692"/>
      <c r="AE1294" s="692"/>
      <c r="AF1294" s="692"/>
      <c r="AG1294" s="692"/>
      <c r="AH1294" s="692"/>
      <c r="AI1294" s="692"/>
      <c r="AJ1294" s="692"/>
      <c r="AK1294" s="692"/>
      <c r="AL1294" s="692"/>
      <c r="AM1294" s="692"/>
      <c r="AN1294" s="692"/>
      <c r="AO1294" s="692"/>
      <c r="AP1294" s="692"/>
      <c r="AQ1294" s="692"/>
      <c r="AR1294" s="692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</row>
    <row r="1295" spans="1:86">
      <c r="A1295" s="690"/>
      <c r="B1295" s="406"/>
      <c r="C1295" s="649"/>
      <c r="D1295" s="391"/>
      <c r="E1295" s="391"/>
      <c r="F1295" s="391"/>
      <c r="G1295" s="391"/>
      <c r="H1295" s="406"/>
      <c r="I1295" s="406"/>
      <c r="J1295" s="407"/>
      <c r="K1295" s="266">
        <v>7168</v>
      </c>
      <c r="L1295" s="316" t="s">
        <v>8</v>
      </c>
      <c r="M1295" s="391"/>
      <c r="N1295" s="693"/>
      <c r="O1295" s="693"/>
      <c r="P1295" s="693"/>
      <c r="Q1295" s="693"/>
      <c r="R1295" s="693"/>
      <c r="S1295" s="693"/>
      <c r="T1295" s="693"/>
      <c r="U1295" s="693"/>
      <c r="V1295" s="693"/>
      <c r="W1295" s="693"/>
      <c r="X1295" s="693"/>
      <c r="Y1295" s="693"/>
      <c r="Z1295" s="693"/>
      <c r="AA1295" s="693"/>
      <c r="AB1295" s="693"/>
      <c r="AC1295" s="693"/>
      <c r="AD1295" s="693"/>
      <c r="AE1295" s="693"/>
      <c r="AF1295" s="693"/>
      <c r="AG1295" s="693"/>
      <c r="AH1295" s="693"/>
      <c r="AI1295" s="693"/>
      <c r="AJ1295" s="693"/>
      <c r="AK1295" s="693"/>
      <c r="AL1295" s="693"/>
      <c r="AM1295" s="693"/>
      <c r="AN1295" s="693"/>
      <c r="AO1295" s="693"/>
      <c r="AP1295" s="693"/>
      <c r="AQ1295" s="693"/>
      <c r="AR1295" s="693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</row>
    <row r="1296" spans="1:86">
      <c r="A1296" s="690"/>
      <c r="B1296" s="406"/>
      <c r="C1296" s="649"/>
      <c r="D1296" s="391"/>
      <c r="E1296" s="391"/>
      <c r="F1296" s="391"/>
      <c r="G1296" s="391"/>
      <c r="H1296" s="406"/>
      <c r="I1296" s="406"/>
      <c r="J1296" s="405" t="s">
        <v>12</v>
      </c>
      <c r="K1296" s="266">
        <v>298.81</v>
      </c>
      <c r="L1296" s="316" t="s">
        <v>8</v>
      </c>
      <c r="M1296" s="391"/>
      <c r="N1296" s="693"/>
      <c r="O1296" s="693"/>
      <c r="P1296" s="693"/>
      <c r="Q1296" s="693"/>
      <c r="R1296" s="693"/>
      <c r="S1296" s="693"/>
      <c r="T1296" s="693"/>
      <c r="U1296" s="693"/>
      <c r="V1296" s="693"/>
      <c r="W1296" s="693"/>
      <c r="X1296" s="693"/>
      <c r="Y1296" s="693"/>
      <c r="Z1296" s="693"/>
      <c r="AA1296" s="693"/>
      <c r="AB1296" s="693"/>
      <c r="AC1296" s="693"/>
      <c r="AD1296" s="693"/>
      <c r="AE1296" s="693"/>
      <c r="AF1296" s="693"/>
      <c r="AG1296" s="693"/>
      <c r="AH1296" s="693"/>
      <c r="AI1296" s="693"/>
      <c r="AJ1296" s="693"/>
      <c r="AK1296" s="693"/>
      <c r="AL1296" s="693"/>
      <c r="AM1296" s="693"/>
      <c r="AN1296" s="693"/>
      <c r="AO1296" s="693"/>
      <c r="AP1296" s="693"/>
      <c r="AQ1296" s="693"/>
      <c r="AR1296" s="693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</row>
    <row r="1297" spans="1:86">
      <c r="A1297" s="690"/>
      <c r="B1297" s="406"/>
      <c r="C1297" s="649"/>
      <c r="D1297" s="391"/>
      <c r="E1297" s="391"/>
      <c r="F1297" s="391"/>
      <c r="G1297" s="391"/>
      <c r="H1297" s="406"/>
      <c r="I1297" s="406"/>
      <c r="J1297" s="407"/>
      <c r="K1297" s="266">
        <v>1.1200000000000001</v>
      </c>
      <c r="L1297" s="316" t="s">
        <v>5</v>
      </c>
      <c r="M1297" s="391"/>
      <c r="N1297" s="693"/>
      <c r="O1297" s="693"/>
      <c r="P1297" s="693"/>
      <c r="Q1297" s="693"/>
      <c r="R1297" s="693"/>
      <c r="S1297" s="693"/>
      <c r="T1297" s="693"/>
      <c r="U1297" s="693"/>
      <c r="V1297" s="693"/>
      <c r="W1297" s="693"/>
      <c r="X1297" s="693"/>
      <c r="Y1297" s="693"/>
      <c r="Z1297" s="693"/>
      <c r="AA1297" s="693"/>
      <c r="AB1297" s="693"/>
      <c r="AC1297" s="693"/>
      <c r="AD1297" s="693"/>
      <c r="AE1297" s="693"/>
      <c r="AF1297" s="693"/>
      <c r="AG1297" s="693"/>
      <c r="AH1297" s="693"/>
      <c r="AI1297" s="693"/>
      <c r="AJ1297" s="693"/>
      <c r="AK1297" s="693"/>
      <c r="AL1297" s="693"/>
      <c r="AM1297" s="693"/>
      <c r="AN1297" s="693"/>
      <c r="AO1297" s="693"/>
      <c r="AP1297" s="693"/>
      <c r="AQ1297" s="693"/>
      <c r="AR1297" s="693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</row>
    <row r="1298" spans="1:86" ht="30">
      <c r="A1298" s="690"/>
      <c r="B1298" s="406"/>
      <c r="C1298" s="649"/>
      <c r="D1298" s="391"/>
      <c r="E1298" s="391"/>
      <c r="F1298" s="391"/>
      <c r="G1298" s="391"/>
      <c r="H1298" s="406"/>
      <c r="I1298" s="406"/>
      <c r="J1298" s="324" t="s">
        <v>44</v>
      </c>
      <c r="K1298" s="326">
        <v>20</v>
      </c>
      <c r="L1298" s="882" t="s">
        <v>14</v>
      </c>
      <c r="M1298" s="391"/>
      <c r="N1298" s="693"/>
      <c r="O1298" s="693"/>
      <c r="P1298" s="693"/>
      <c r="Q1298" s="693"/>
      <c r="R1298" s="693"/>
      <c r="S1298" s="693"/>
      <c r="T1298" s="693"/>
      <c r="U1298" s="693"/>
      <c r="V1298" s="693"/>
      <c r="W1298" s="693"/>
      <c r="X1298" s="693"/>
      <c r="Y1298" s="693"/>
      <c r="Z1298" s="693"/>
      <c r="AA1298" s="693"/>
      <c r="AB1298" s="693"/>
      <c r="AC1298" s="693"/>
      <c r="AD1298" s="693"/>
      <c r="AE1298" s="693"/>
      <c r="AF1298" s="693"/>
      <c r="AG1298" s="693"/>
      <c r="AH1298" s="693"/>
      <c r="AI1298" s="693"/>
      <c r="AJ1298" s="693"/>
      <c r="AK1298" s="693"/>
      <c r="AL1298" s="693"/>
      <c r="AM1298" s="693"/>
      <c r="AN1298" s="693"/>
      <c r="AO1298" s="693"/>
      <c r="AP1298" s="693"/>
      <c r="AQ1298" s="693"/>
      <c r="AR1298" s="693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</row>
    <row r="1299" spans="1:86">
      <c r="A1299" s="690"/>
      <c r="B1299" s="406"/>
      <c r="C1299" s="649"/>
      <c r="D1299" s="391"/>
      <c r="E1299" s="391"/>
      <c r="F1299" s="391"/>
      <c r="G1299" s="391"/>
      <c r="H1299" s="406"/>
      <c r="I1299" s="406"/>
      <c r="J1299" s="749" t="s">
        <v>105</v>
      </c>
      <c r="K1299" s="896">
        <v>7168</v>
      </c>
      <c r="L1299" s="749" t="s">
        <v>8</v>
      </c>
      <c r="M1299" s="391"/>
      <c r="N1299" s="693"/>
      <c r="O1299" s="693"/>
      <c r="P1299" s="693"/>
      <c r="Q1299" s="693"/>
      <c r="R1299" s="693"/>
      <c r="S1299" s="693"/>
      <c r="T1299" s="693"/>
      <c r="U1299" s="693"/>
      <c r="V1299" s="693"/>
      <c r="W1299" s="693"/>
      <c r="X1299" s="693"/>
      <c r="Y1299" s="693"/>
      <c r="Z1299" s="693"/>
      <c r="AA1299" s="693"/>
      <c r="AB1299" s="693"/>
      <c r="AC1299" s="693"/>
      <c r="AD1299" s="693"/>
      <c r="AE1299" s="693"/>
      <c r="AF1299" s="693"/>
      <c r="AG1299" s="693"/>
      <c r="AH1299" s="693"/>
      <c r="AI1299" s="693"/>
      <c r="AJ1299" s="693"/>
      <c r="AK1299" s="693"/>
      <c r="AL1299" s="693"/>
      <c r="AM1299" s="693"/>
      <c r="AN1299" s="693"/>
      <c r="AO1299" s="693"/>
      <c r="AP1299" s="693"/>
      <c r="AQ1299" s="693"/>
      <c r="AR1299" s="693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</row>
    <row r="1300" spans="1:86">
      <c r="A1300" s="691"/>
      <c r="B1300" s="407"/>
      <c r="C1300" s="650"/>
      <c r="D1300" s="392"/>
      <c r="E1300" s="392"/>
      <c r="F1300" s="392"/>
      <c r="G1300" s="392"/>
      <c r="H1300" s="407"/>
      <c r="I1300" s="407"/>
      <c r="J1300" s="750"/>
      <c r="K1300" s="901"/>
      <c r="L1300" s="750"/>
      <c r="M1300" s="392"/>
      <c r="N1300" s="694"/>
      <c r="O1300" s="694"/>
      <c r="P1300" s="694"/>
      <c r="Q1300" s="694"/>
      <c r="R1300" s="694"/>
      <c r="S1300" s="694"/>
      <c r="T1300" s="694"/>
      <c r="U1300" s="694"/>
      <c r="V1300" s="694"/>
      <c r="W1300" s="694"/>
      <c r="X1300" s="694"/>
      <c r="Y1300" s="694"/>
      <c r="Z1300" s="694"/>
      <c r="AA1300" s="694"/>
      <c r="AB1300" s="694"/>
      <c r="AC1300" s="694"/>
      <c r="AD1300" s="694"/>
      <c r="AE1300" s="694"/>
      <c r="AF1300" s="694"/>
      <c r="AG1300" s="694"/>
      <c r="AH1300" s="694"/>
      <c r="AI1300" s="694"/>
      <c r="AJ1300" s="694"/>
      <c r="AK1300" s="694"/>
      <c r="AL1300" s="694"/>
      <c r="AM1300" s="694"/>
      <c r="AN1300" s="694"/>
      <c r="AO1300" s="694"/>
      <c r="AP1300" s="694"/>
      <c r="AQ1300" s="694"/>
      <c r="AR1300" s="694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</row>
    <row r="1301" spans="1:86">
      <c r="A1301" s="251">
        <v>325</v>
      </c>
      <c r="B1301" s="635" t="s">
        <v>1347</v>
      </c>
      <c r="C1301" s="498" t="s">
        <v>1348</v>
      </c>
      <c r="D1301" s="555">
        <v>0.4</v>
      </c>
      <c r="E1301" s="555">
        <v>1160</v>
      </c>
      <c r="F1301" s="555">
        <v>0.4</v>
      </c>
      <c r="G1301" s="555">
        <v>1160</v>
      </c>
      <c r="H1301" s="635"/>
      <c r="I1301" s="635"/>
      <c r="J1301" s="635"/>
      <c r="K1301" s="555"/>
      <c r="L1301" s="635"/>
      <c r="M1301" s="555"/>
      <c r="N1301" s="540"/>
      <c r="O1301" s="540"/>
      <c r="P1301" s="540"/>
      <c r="Q1301" s="421"/>
      <c r="R1301" s="540"/>
      <c r="S1301" s="421"/>
      <c r="T1301" s="540"/>
      <c r="U1301" s="540"/>
      <c r="V1301" s="540"/>
      <c r="W1301" s="421"/>
      <c r="X1301" s="540"/>
      <c r="Y1301" s="421"/>
      <c r="Z1301" s="540"/>
      <c r="AA1301" s="540"/>
      <c r="AB1301" s="540"/>
      <c r="AC1301" s="421"/>
      <c r="AD1301" s="540"/>
      <c r="AE1301" s="421"/>
      <c r="AF1301" s="540"/>
      <c r="AG1301" s="540"/>
      <c r="AH1301" s="540"/>
      <c r="AI1301" s="421"/>
      <c r="AJ1301" s="540"/>
      <c r="AK1301" s="421"/>
      <c r="AL1301" s="540" t="s">
        <v>1679</v>
      </c>
      <c r="AM1301" s="540" t="s">
        <v>1682</v>
      </c>
      <c r="AN1301" s="372" t="s">
        <v>42</v>
      </c>
      <c r="AO1301" s="243">
        <v>0.4</v>
      </c>
      <c r="AP1301" s="112" t="s">
        <v>5</v>
      </c>
      <c r="AQ1301" s="387">
        <v>30954.268</v>
      </c>
      <c r="AR1301" s="48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</row>
    <row r="1302" spans="1:86">
      <c r="A1302" s="251">
        <v>326</v>
      </c>
      <c r="B1302" s="636"/>
      <c r="C1302" s="500"/>
      <c r="D1302" s="557"/>
      <c r="E1302" s="557"/>
      <c r="F1302" s="557"/>
      <c r="G1302" s="557"/>
      <c r="H1302" s="636"/>
      <c r="I1302" s="636"/>
      <c r="J1302" s="636"/>
      <c r="K1302" s="557"/>
      <c r="L1302" s="636"/>
      <c r="M1302" s="557"/>
      <c r="N1302" s="542"/>
      <c r="O1302" s="542"/>
      <c r="P1302" s="542"/>
      <c r="Q1302" s="423"/>
      <c r="R1302" s="542"/>
      <c r="S1302" s="423"/>
      <c r="T1302" s="542"/>
      <c r="U1302" s="542"/>
      <c r="V1302" s="542"/>
      <c r="W1302" s="423"/>
      <c r="X1302" s="542"/>
      <c r="Y1302" s="423"/>
      <c r="Z1302" s="542"/>
      <c r="AA1302" s="542"/>
      <c r="AB1302" s="542"/>
      <c r="AC1302" s="423"/>
      <c r="AD1302" s="542"/>
      <c r="AE1302" s="423"/>
      <c r="AF1302" s="542"/>
      <c r="AG1302" s="542"/>
      <c r="AH1302" s="542"/>
      <c r="AI1302" s="423"/>
      <c r="AJ1302" s="542"/>
      <c r="AK1302" s="423"/>
      <c r="AL1302" s="542"/>
      <c r="AM1302" s="542"/>
      <c r="AN1302" s="374"/>
      <c r="AO1302" s="243">
        <v>1160</v>
      </c>
      <c r="AP1302" s="112" t="s">
        <v>8</v>
      </c>
      <c r="AQ1302" s="389"/>
      <c r="AR1302" s="482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</row>
    <row r="1303" spans="1:86">
      <c r="A1303" s="484">
        <v>327</v>
      </c>
      <c r="B1303" s="635" t="s">
        <v>1354</v>
      </c>
      <c r="C1303" s="498" t="s">
        <v>1355</v>
      </c>
      <c r="D1303" s="555">
        <v>0.5</v>
      </c>
      <c r="E1303" s="555">
        <v>2544</v>
      </c>
      <c r="F1303" s="555">
        <v>0.5</v>
      </c>
      <c r="G1303" s="555">
        <v>2544</v>
      </c>
      <c r="H1303" s="635"/>
      <c r="I1303" s="635"/>
      <c r="J1303" s="635"/>
      <c r="K1303" s="555"/>
      <c r="L1303" s="635"/>
      <c r="M1303" s="555"/>
      <c r="N1303" s="635"/>
      <c r="O1303" s="635"/>
      <c r="P1303" s="635"/>
      <c r="Q1303" s="555"/>
      <c r="R1303" s="635"/>
      <c r="S1303" s="555"/>
      <c r="T1303" s="635"/>
      <c r="U1303" s="635"/>
      <c r="V1303" s="635"/>
      <c r="W1303" s="555"/>
      <c r="X1303" s="635"/>
      <c r="Y1303" s="555"/>
      <c r="Z1303" s="635"/>
      <c r="AA1303" s="635"/>
      <c r="AB1303" s="635"/>
      <c r="AC1303" s="555"/>
      <c r="AD1303" s="635"/>
      <c r="AE1303" s="555"/>
      <c r="AF1303" s="635" t="s">
        <v>1679</v>
      </c>
      <c r="AG1303" s="635" t="s">
        <v>1726</v>
      </c>
      <c r="AH1303" s="635" t="s">
        <v>42</v>
      </c>
      <c r="AI1303" s="752">
        <v>0.5</v>
      </c>
      <c r="AJ1303" s="753" t="s">
        <v>5</v>
      </c>
      <c r="AK1303" s="555">
        <v>33598.32</v>
      </c>
      <c r="AL1303" s="635"/>
      <c r="AM1303" s="635"/>
      <c r="AN1303" s="635"/>
      <c r="AO1303" s="555"/>
      <c r="AP1303" s="635"/>
      <c r="AQ1303" s="555"/>
      <c r="AR1303" s="635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</row>
    <row r="1304" spans="1:86">
      <c r="A1304" s="504"/>
      <c r="B1304" s="654"/>
      <c r="C1304" s="499"/>
      <c r="D1304" s="556"/>
      <c r="E1304" s="556"/>
      <c r="F1304" s="556"/>
      <c r="G1304" s="556"/>
      <c r="H1304" s="654"/>
      <c r="I1304" s="654"/>
      <c r="J1304" s="654"/>
      <c r="K1304" s="556"/>
      <c r="L1304" s="654"/>
      <c r="M1304" s="556"/>
      <c r="N1304" s="654"/>
      <c r="O1304" s="654"/>
      <c r="P1304" s="654"/>
      <c r="Q1304" s="556"/>
      <c r="R1304" s="654"/>
      <c r="S1304" s="556"/>
      <c r="T1304" s="654"/>
      <c r="U1304" s="654"/>
      <c r="V1304" s="654"/>
      <c r="W1304" s="556"/>
      <c r="X1304" s="654"/>
      <c r="Y1304" s="556"/>
      <c r="Z1304" s="654"/>
      <c r="AA1304" s="654"/>
      <c r="AB1304" s="654"/>
      <c r="AC1304" s="556"/>
      <c r="AD1304" s="654"/>
      <c r="AE1304" s="556"/>
      <c r="AF1304" s="654"/>
      <c r="AG1304" s="654"/>
      <c r="AH1304" s="654"/>
      <c r="AI1304" s="752"/>
      <c r="AJ1304" s="753"/>
      <c r="AK1304" s="556"/>
      <c r="AL1304" s="654"/>
      <c r="AM1304" s="654"/>
      <c r="AN1304" s="654"/>
      <c r="AO1304" s="556"/>
      <c r="AP1304" s="654"/>
      <c r="AQ1304" s="556"/>
      <c r="AR1304" s="654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</row>
    <row r="1305" spans="1:86">
      <c r="A1305" s="485"/>
      <c r="B1305" s="636"/>
      <c r="C1305" s="500"/>
      <c r="D1305" s="557"/>
      <c r="E1305" s="557"/>
      <c r="F1305" s="557"/>
      <c r="G1305" s="557"/>
      <c r="H1305" s="636"/>
      <c r="I1305" s="636"/>
      <c r="J1305" s="636"/>
      <c r="K1305" s="557"/>
      <c r="L1305" s="636"/>
      <c r="M1305" s="557"/>
      <c r="N1305" s="636"/>
      <c r="O1305" s="636"/>
      <c r="P1305" s="636"/>
      <c r="Q1305" s="557"/>
      <c r="R1305" s="636"/>
      <c r="S1305" s="557"/>
      <c r="T1305" s="636"/>
      <c r="U1305" s="636"/>
      <c r="V1305" s="636"/>
      <c r="W1305" s="557"/>
      <c r="X1305" s="636"/>
      <c r="Y1305" s="557"/>
      <c r="Z1305" s="636"/>
      <c r="AA1305" s="636"/>
      <c r="AB1305" s="636"/>
      <c r="AC1305" s="557"/>
      <c r="AD1305" s="636"/>
      <c r="AE1305" s="557"/>
      <c r="AF1305" s="636"/>
      <c r="AG1305" s="636"/>
      <c r="AH1305" s="636"/>
      <c r="AI1305" s="243">
        <v>2064</v>
      </c>
      <c r="AJ1305" s="112" t="s">
        <v>8</v>
      </c>
      <c r="AK1305" s="557"/>
      <c r="AL1305" s="636"/>
      <c r="AM1305" s="636"/>
      <c r="AN1305" s="636"/>
      <c r="AO1305" s="557"/>
      <c r="AP1305" s="636"/>
      <c r="AQ1305" s="557"/>
      <c r="AR1305" s="636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</row>
    <row r="1306" spans="1:86">
      <c r="A1306" s="686">
        <v>328</v>
      </c>
      <c r="B1306" s="440" t="s">
        <v>1360</v>
      </c>
      <c r="C1306" s="498" t="s">
        <v>1361</v>
      </c>
      <c r="D1306" s="501">
        <v>3</v>
      </c>
      <c r="E1306" s="501">
        <v>16200</v>
      </c>
      <c r="F1306" s="501">
        <v>3</v>
      </c>
      <c r="G1306" s="501">
        <v>16200</v>
      </c>
      <c r="H1306" s="440" t="s">
        <v>2019</v>
      </c>
      <c r="I1306" s="440" t="s">
        <v>2020</v>
      </c>
      <c r="J1306" s="440" t="s">
        <v>11</v>
      </c>
      <c r="K1306" s="320">
        <v>2.17</v>
      </c>
      <c r="L1306" s="321" t="s">
        <v>5</v>
      </c>
      <c r="M1306" s="387">
        <v>17956.349999999999</v>
      </c>
      <c r="N1306" s="678"/>
      <c r="O1306" s="678"/>
      <c r="P1306" s="678"/>
      <c r="Q1306" s="678"/>
      <c r="R1306" s="678"/>
      <c r="S1306" s="678"/>
      <c r="T1306" s="678"/>
      <c r="U1306" s="678"/>
      <c r="V1306" s="678"/>
      <c r="W1306" s="678"/>
      <c r="X1306" s="678"/>
      <c r="Y1306" s="678"/>
      <c r="Z1306" s="678"/>
      <c r="AA1306" s="678"/>
      <c r="AB1306" s="678"/>
      <c r="AC1306" s="678"/>
      <c r="AD1306" s="678"/>
      <c r="AE1306" s="678"/>
      <c r="AF1306" s="678"/>
      <c r="AG1306" s="678"/>
      <c r="AH1306" s="678"/>
      <c r="AI1306" s="678"/>
      <c r="AJ1306" s="678"/>
      <c r="AK1306" s="678"/>
      <c r="AL1306" s="678"/>
      <c r="AM1306" s="678"/>
      <c r="AN1306" s="678"/>
      <c r="AO1306" s="678"/>
      <c r="AP1306" s="678"/>
      <c r="AQ1306" s="678"/>
      <c r="AR1306" s="678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</row>
    <row r="1307" spans="1:86">
      <c r="A1307" s="687"/>
      <c r="B1307" s="441"/>
      <c r="C1307" s="499"/>
      <c r="D1307" s="502"/>
      <c r="E1307" s="502"/>
      <c r="F1307" s="502"/>
      <c r="G1307" s="502"/>
      <c r="H1307" s="441"/>
      <c r="I1307" s="441"/>
      <c r="J1307" s="442"/>
      <c r="K1307" s="320">
        <v>11718</v>
      </c>
      <c r="L1307" s="321" t="s">
        <v>8</v>
      </c>
      <c r="M1307" s="388"/>
      <c r="N1307" s="679"/>
      <c r="O1307" s="679"/>
      <c r="P1307" s="679"/>
      <c r="Q1307" s="679"/>
      <c r="R1307" s="679"/>
      <c r="S1307" s="679"/>
      <c r="T1307" s="679"/>
      <c r="U1307" s="679"/>
      <c r="V1307" s="679"/>
      <c r="W1307" s="679"/>
      <c r="X1307" s="679"/>
      <c r="Y1307" s="679"/>
      <c r="Z1307" s="679"/>
      <c r="AA1307" s="679"/>
      <c r="AB1307" s="679"/>
      <c r="AC1307" s="679"/>
      <c r="AD1307" s="679"/>
      <c r="AE1307" s="679"/>
      <c r="AF1307" s="679"/>
      <c r="AG1307" s="679"/>
      <c r="AH1307" s="679"/>
      <c r="AI1307" s="679"/>
      <c r="AJ1307" s="679"/>
      <c r="AK1307" s="679"/>
      <c r="AL1307" s="679"/>
      <c r="AM1307" s="679"/>
      <c r="AN1307" s="679"/>
      <c r="AO1307" s="679"/>
      <c r="AP1307" s="679"/>
      <c r="AQ1307" s="679"/>
      <c r="AR1307" s="679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</row>
    <row r="1308" spans="1:86">
      <c r="A1308" s="688"/>
      <c r="B1308" s="442"/>
      <c r="C1308" s="500"/>
      <c r="D1308" s="503"/>
      <c r="E1308" s="503"/>
      <c r="F1308" s="503"/>
      <c r="G1308" s="503"/>
      <c r="H1308" s="442"/>
      <c r="I1308" s="442"/>
      <c r="J1308" s="193" t="s">
        <v>105</v>
      </c>
      <c r="K1308" s="320">
        <v>11718</v>
      </c>
      <c r="L1308" s="321" t="s">
        <v>8</v>
      </c>
      <c r="M1308" s="389"/>
      <c r="N1308" s="680"/>
      <c r="O1308" s="680"/>
      <c r="P1308" s="680"/>
      <c r="Q1308" s="680"/>
      <c r="R1308" s="680"/>
      <c r="S1308" s="680"/>
      <c r="T1308" s="680"/>
      <c r="U1308" s="680"/>
      <c r="V1308" s="680"/>
      <c r="W1308" s="680"/>
      <c r="X1308" s="680"/>
      <c r="Y1308" s="680"/>
      <c r="Z1308" s="680"/>
      <c r="AA1308" s="680"/>
      <c r="AB1308" s="680"/>
      <c r="AC1308" s="680"/>
      <c r="AD1308" s="680"/>
      <c r="AE1308" s="680"/>
      <c r="AF1308" s="680"/>
      <c r="AG1308" s="680"/>
      <c r="AH1308" s="680"/>
      <c r="AI1308" s="680"/>
      <c r="AJ1308" s="680"/>
      <c r="AK1308" s="680"/>
      <c r="AL1308" s="680"/>
      <c r="AM1308" s="680"/>
      <c r="AN1308" s="680"/>
      <c r="AO1308" s="680"/>
      <c r="AP1308" s="680"/>
      <c r="AQ1308" s="680"/>
      <c r="AR1308" s="680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</row>
    <row r="1309" spans="1:86">
      <c r="A1309" s="468">
        <v>329</v>
      </c>
      <c r="B1309" s="440" t="s">
        <v>1362</v>
      </c>
      <c r="C1309" s="498" t="s">
        <v>1363</v>
      </c>
      <c r="D1309" s="501">
        <v>1.5</v>
      </c>
      <c r="E1309" s="501">
        <v>7200</v>
      </c>
      <c r="F1309" s="501">
        <v>1.5</v>
      </c>
      <c r="G1309" s="501">
        <v>7200</v>
      </c>
      <c r="H1309" s="440"/>
      <c r="I1309" s="440"/>
      <c r="J1309" s="440"/>
      <c r="K1309" s="501"/>
      <c r="L1309" s="440"/>
      <c r="M1309" s="501"/>
      <c r="N1309" s="440" t="s">
        <v>2021</v>
      </c>
      <c r="O1309" s="440" t="s">
        <v>1726</v>
      </c>
      <c r="P1309" s="440" t="s">
        <v>11</v>
      </c>
      <c r="Q1309" s="267">
        <v>0.5</v>
      </c>
      <c r="R1309" s="226" t="s">
        <v>5</v>
      </c>
      <c r="S1309" s="501">
        <v>6463.3408533757365</v>
      </c>
      <c r="T1309" s="440"/>
      <c r="U1309" s="440"/>
      <c r="V1309" s="440"/>
      <c r="W1309" s="501"/>
      <c r="X1309" s="440"/>
      <c r="Y1309" s="501"/>
      <c r="Z1309" s="440"/>
      <c r="AA1309" s="440"/>
      <c r="AB1309" s="440"/>
      <c r="AC1309" s="501"/>
      <c r="AD1309" s="440"/>
      <c r="AE1309" s="501"/>
      <c r="AF1309" s="440"/>
      <c r="AG1309" s="440"/>
      <c r="AH1309" s="440"/>
      <c r="AI1309" s="501"/>
      <c r="AJ1309" s="440"/>
      <c r="AK1309" s="501"/>
      <c r="AL1309" s="440"/>
      <c r="AM1309" s="440"/>
      <c r="AN1309" s="440"/>
      <c r="AO1309" s="501"/>
      <c r="AP1309" s="440"/>
      <c r="AQ1309" s="501"/>
      <c r="AR1309" s="440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</row>
    <row r="1310" spans="1:86">
      <c r="A1310" s="469"/>
      <c r="B1310" s="441"/>
      <c r="C1310" s="499"/>
      <c r="D1310" s="502"/>
      <c r="E1310" s="502"/>
      <c r="F1310" s="502"/>
      <c r="G1310" s="502"/>
      <c r="H1310" s="441"/>
      <c r="I1310" s="441"/>
      <c r="J1310" s="441"/>
      <c r="K1310" s="502"/>
      <c r="L1310" s="441"/>
      <c r="M1310" s="502"/>
      <c r="N1310" s="441"/>
      <c r="O1310" s="441"/>
      <c r="P1310" s="442"/>
      <c r="Q1310" s="268">
        <v>2400</v>
      </c>
      <c r="R1310" s="229" t="s">
        <v>8</v>
      </c>
      <c r="S1310" s="502"/>
      <c r="T1310" s="441"/>
      <c r="U1310" s="441"/>
      <c r="V1310" s="441"/>
      <c r="W1310" s="502"/>
      <c r="X1310" s="441"/>
      <c r="Y1310" s="502"/>
      <c r="Z1310" s="441"/>
      <c r="AA1310" s="441"/>
      <c r="AB1310" s="441"/>
      <c r="AC1310" s="502"/>
      <c r="AD1310" s="441"/>
      <c r="AE1310" s="502"/>
      <c r="AF1310" s="441"/>
      <c r="AG1310" s="441"/>
      <c r="AH1310" s="441"/>
      <c r="AI1310" s="502"/>
      <c r="AJ1310" s="441"/>
      <c r="AK1310" s="502"/>
      <c r="AL1310" s="441"/>
      <c r="AM1310" s="441"/>
      <c r="AN1310" s="441"/>
      <c r="AO1310" s="502"/>
      <c r="AP1310" s="441"/>
      <c r="AQ1310" s="502"/>
      <c r="AR1310" s="44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</row>
    <row r="1311" spans="1:86">
      <c r="A1311" s="470"/>
      <c r="B1311" s="442"/>
      <c r="C1311" s="500"/>
      <c r="D1311" s="503"/>
      <c r="E1311" s="503"/>
      <c r="F1311" s="503"/>
      <c r="G1311" s="503"/>
      <c r="H1311" s="442"/>
      <c r="I1311" s="442"/>
      <c r="J1311" s="442"/>
      <c r="K1311" s="503"/>
      <c r="L1311" s="442"/>
      <c r="M1311" s="503"/>
      <c r="N1311" s="442"/>
      <c r="O1311" s="442"/>
      <c r="P1311" s="232" t="s">
        <v>105</v>
      </c>
      <c r="Q1311" s="268">
        <f>Q1310</f>
        <v>2400</v>
      </c>
      <c r="R1311" s="229" t="s">
        <v>8</v>
      </c>
      <c r="S1311" s="503"/>
      <c r="T1311" s="442"/>
      <c r="U1311" s="442"/>
      <c r="V1311" s="442"/>
      <c r="W1311" s="503"/>
      <c r="X1311" s="442"/>
      <c r="Y1311" s="503"/>
      <c r="Z1311" s="442"/>
      <c r="AA1311" s="442"/>
      <c r="AB1311" s="442"/>
      <c r="AC1311" s="503"/>
      <c r="AD1311" s="442"/>
      <c r="AE1311" s="503"/>
      <c r="AF1311" s="442"/>
      <c r="AG1311" s="442"/>
      <c r="AH1311" s="442"/>
      <c r="AI1311" s="503"/>
      <c r="AJ1311" s="442"/>
      <c r="AK1311" s="503"/>
      <c r="AL1311" s="442"/>
      <c r="AM1311" s="442"/>
      <c r="AN1311" s="442"/>
      <c r="AO1311" s="503"/>
      <c r="AP1311" s="442"/>
      <c r="AQ1311" s="503"/>
      <c r="AR1311" s="442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</row>
    <row r="1312" spans="1:86">
      <c r="A1312" s="468">
        <v>330</v>
      </c>
      <c r="B1312" s="440" t="s">
        <v>1366</v>
      </c>
      <c r="C1312" s="498" t="s">
        <v>1367</v>
      </c>
      <c r="D1312" s="501">
        <v>1.1000000000000001</v>
      </c>
      <c r="E1312" s="501">
        <v>4180</v>
      </c>
      <c r="F1312" s="501">
        <v>1.1000000000000001</v>
      </c>
      <c r="G1312" s="501">
        <v>4180</v>
      </c>
      <c r="H1312" s="440"/>
      <c r="I1312" s="440"/>
      <c r="J1312" s="440"/>
      <c r="K1312" s="501"/>
      <c r="L1312" s="440"/>
      <c r="M1312" s="501"/>
      <c r="N1312" s="440" t="s">
        <v>2022</v>
      </c>
      <c r="O1312" s="440" t="s">
        <v>1726</v>
      </c>
      <c r="P1312" s="440" t="s">
        <v>11</v>
      </c>
      <c r="Q1312" s="267">
        <v>0.5</v>
      </c>
      <c r="R1312" s="226" t="s">
        <v>5</v>
      </c>
      <c r="S1312" s="421">
        <v>6463.3408533757383</v>
      </c>
      <c r="T1312" s="418"/>
      <c r="U1312" s="418"/>
      <c r="V1312" s="418"/>
      <c r="W1312" s="421"/>
      <c r="X1312" s="418"/>
      <c r="Y1312" s="421"/>
      <c r="Z1312" s="418"/>
      <c r="AA1312" s="418"/>
      <c r="AB1312" s="418"/>
      <c r="AC1312" s="421"/>
      <c r="AD1312" s="418"/>
      <c r="AE1312" s="421"/>
      <c r="AF1312" s="418"/>
      <c r="AG1312" s="418"/>
      <c r="AH1312" s="418"/>
      <c r="AI1312" s="421"/>
      <c r="AJ1312" s="418"/>
      <c r="AK1312" s="421"/>
      <c r="AL1312" s="418"/>
      <c r="AM1312" s="418"/>
      <c r="AN1312" s="418"/>
      <c r="AO1312" s="421"/>
      <c r="AP1312" s="418"/>
      <c r="AQ1312" s="421"/>
      <c r="AR1312" s="418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</row>
    <row r="1313" spans="1:86">
      <c r="A1313" s="469"/>
      <c r="B1313" s="441"/>
      <c r="C1313" s="499"/>
      <c r="D1313" s="502"/>
      <c r="E1313" s="502"/>
      <c r="F1313" s="502"/>
      <c r="G1313" s="502"/>
      <c r="H1313" s="441"/>
      <c r="I1313" s="441"/>
      <c r="J1313" s="441"/>
      <c r="K1313" s="502"/>
      <c r="L1313" s="441"/>
      <c r="M1313" s="502"/>
      <c r="N1313" s="441"/>
      <c r="O1313" s="441"/>
      <c r="P1313" s="442"/>
      <c r="Q1313" s="268">
        <v>1900</v>
      </c>
      <c r="R1313" s="229" t="s">
        <v>8</v>
      </c>
      <c r="S1313" s="422"/>
      <c r="T1313" s="419"/>
      <c r="U1313" s="419"/>
      <c r="V1313" s="419"/>
      <c r="W1313" s="422"/>
      <c r="X1313" s="419"/>
      <c r="Y1313" s="422"/>
      <c r="Z1313" s="419"/>
      <c r="AA1313" s="419"/>
      <c r="AB1313" s="419"/>
      <c r="AC1313" s="422"/>
      <c r="AD1313" s="419"/>
      <c r="AE1313" s="422"/>
      <c r="AF1313" s="419"/>
      <c r="AG1313" s="419"/>
      <c r="AH1313" s="419"/>
      <c r="AI1313" s="422"/>
      <c r="AJ1313" s="419"/>
      <c r="AK1313" s="422"/>
      <c r="AL1313" s="419"/>
      <c r="AM1313" s="419"/>
      <c r="AN1313" s="419"/>
      <c r="AO1313" s="422"/>
      <c r="AP1313" s="419"/>
      <c r="AQ1313" s="422"/>
      <c r="AR1313" s="419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</row>
    <row r="1314" spans="1:86">
      <c r="A1314" s="470"/>
      <c r="B1314" s="442"/>
      <c r="C1314" s="500"/>
      <c r="D1314" s="503"/>
      <c r="E1314" s="503"/>
      <c r="F1314" s="503"/>
      <c r="G1314" s="503"/>
      <c r="H1314" s="442"/>
      <c r="I1314" s="442"/>
      <c r="J1314" s="442"/>
      <c r="K1314" s="503"/>
      <c r="L1314" s="442"/>
      <c r="M1314" s="503"/>
      <c r="N1314" s="442"/>
      <c r="O1314" s="442"/>
      <c r="P1314" s="232" t="s">
        <v>105</v>
      </c>
      <c r="Q1314" s="268">
        <f>Q1313</f>
        <v>1900</v>
      </c>
      <c r="R1314" s="229" t="s">
        <v>8</v>
      </c>
      <c r="S1314" s="423"/>
      <c r="T1314" s="420"/>
      <c r="U1314" s="420"/>
      <c r="V1314" s="420"/>
      <c r="W1314" s="423"/>
      <c r="X1314" s="420"/>
      <c r="Y1314" s="423"/>
      <c r="Z1314" s="420"/>
      <c r="AA1314" s="420"/>
      <c r="AB1314" s="420"/>
      <c r="AC1314" s="423"/>
      <c r="AD1314" s="420"/>
      <c r="AE1314" s="423"/>
      <c r="AF1314" s="420"/>
      <c r="AG1314" s="420"/>
      <c r="AH1314" s="420"/>
      <c r="AI1314" s="423"/>
      <c r="AJ1314" s="420"/>
      <c r="AK1314" s="423"/>
      <c r="AL1314" s="420"/>
      <c r="AM1314" s="420"/>
      <c r="AN1314" s="420"/>
      <c r="AO1314" s="423"/>
      <c r="AP1314" s="420"/>
      <c r="AQ1314" s="423"/>
      <c r="AR1314" s="420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</row>
    <row r="1315" spans="1:86">
      <c r="A1315" s="468">
        <v>331</v>
      </c>
      <c r="B1315" s="440" t="s">
        <v>1368</v>
      </c>
      <c r="C1315" s="498" t="s">
        <v>1369</v>
      </c>
      <c r="D1315" s="501">
        <v>0.3</v>
      </c>
      <c r="E1315" s="501">
        <v>952</v>
      </c>
      <c r="F1315" s="501">
        <v>0.3</v>
      </c>
      <c r="G1315" s="501">
        <v>952</v>
      </c>
      <c r="H1315" s="440"/>
      <c r="I1315" s="440"/>
      <c r="J1315" s="440"/>
      <c r="K1315" s="501"/>
      <c r="L1315" s="440"/>
      <c r="M1315" s="501"/>
      <c r="N1315" s="440" t="s">
        <v>1955</v>
      </c>
      <c r="O1315" s="440" t="s">
        <v>2023</v>
      </c>
      <c r="P1315" s="440" t="s">
        <v>11</v>
      </c>
      <c r="Q1315" s="267">
        <v>0.28000000000000003</v>
      </c>
      <c r="R1315" s="226" t="s">
        <v>5</v>
      </c>
      <c r="S1315" s="421">
        <v>3619.4708778904128</v>
      </c>
      <c r="T1315" s="418"/>
      <c r="U1315" s="418"/>
      <c r="V1315" s="418"/>
      <c r="W1315" s="421"/>
      <c r="X1315" s="418"/>
      <c r="Y1315" s="421"/>
      <c r="Z1315" s="418"/>
      <c r="AA1315" s="418"/>
      <c r="AB1315" s="418"/>
      <c r="AC1315" s="421"/>
      <c r="AD1315" s="418"/>
      <c r="AE1315" s="421"/>
      <c r="AF1315" s="418"/>
      <c r="AG1315" s="418"/>
      <c r="AH1315" s="418"/>
      <c r="AI1315" s="421"/>
      <c r="AJ1315" s="418"/>
      <c r="AK1315" s="421"/>
      <c r="AL1315" s="418"/>
      <c r="AM1315" s="418"/>
      <c r="AN1315" s="418"/>
      <c r="AO1315" s="421"/>
      <c r="AP1315" s="418"/>
      <c r="AQ1315" s="421"/>
      <c r="AR1315" s="418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</row>
    <row r="1316" spans="1:86">
      <c r="A1316" s="469"/>
      <c r="B1316" s="441"/>
      <c r="C1316" s="499"/>
      <c r="D1316" s="502"/>
      <c r="E1316" s="502"/>
      <c r="F1316" s="502"/>
      <c r="G1316" s="502"/>
      <c r="H1316" s="441"/>
      <c r="I1316" s="441"/>
      <c r="J1316" s="441"/>
      <c r="K1316" s="502"/>
      <c r="L1316" s="441"/>
      <c r="M1316" s="502"/>
      <c r="N1316" s="441"/>
      <c r="O1316" s="441"/>
      <c r="P1316" s="442"/>
      <c r="Q1316" s="268">
        <v>952</v>
      </c>
      <c r="R1316" s="229" t="s">
        <v>8</v>
      </c>
      <c r="S1316" s="422"/>
      <c r="T1316" s="419"/>
      <c r="U1316" s="419"/>
      <c r="V1316" s="419"/>
      <c r="W1316" s="422"/>
      <c r="X1316" s="419"/>
      <c r="Y1316" s="422"/>
      <c r="Z1316" s="419"/>
      <c r="AA1316" s="419"/>
      <c r="AB1316" s="419"/>
      <c r="AC1316" s="422"/>
      <c r="AD1316" s="419"/>
      <c r="AE1316" s="422"/>
      <c r="AF1316" s="419"/>
      <c r="AG1316" s="419"/>
      <c r="AH1316" s="419"/>
      <c r="AI1316" s="422"/>
      <c r="AJ1316" s="419"/>
      <c r="AK1316" s="422"/>
      <c r="AL1316" s="419"/>
      <c r="AM1316" s="419"/>
      <c r="AN1316" s="419"/>
      <c r="AO1316" s="422"/>
      <c r="AP1316" s="419"/>
      <c r="AQ1316" s="422"/>
      <c r="AR1316" s="419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</row>
    <row r="1317" spans="1:86">
      <c r="A1317" s="470"/>
      <c r="B1317" s="442"/>
      <c r="C1317" s="500"/>
      <c r="D1317" s="503"/>
      <c r="E1317" s="503"/>
      <c r="F1317" s="503"/>
      <c r="G1317" s="503"/>
      <c r="H1317" s="442"/>
      <c r="I1317" s="442"/>
      <c r="J1317" s="442"/>
      <c r="K1317" s="503"/>
      <c r="L1317" s="442"/>
      <c r="M1317" s="503"/>
      <c r="N1317" s="442"/>
      <c r="O1317" s="442"/>
      <c r="P1317" s="232" t="s">
        <v>105</v>
      </c>
      <c r="Q1317" s="268">
        <v>952</v>
      </c>
      <c r="R1317" s="229" t="s">
        <v>8</v>
      </c>
      <c r="S1317" s="423"/>
      <c r="T1317" s="420"/>
      <c r="U1317" s="420"/>
      <c r="V1317" s="420"/>
      <c r="W1317" s="423"/>
      <c r="X1317" s="420"/>
      <c r="Y1317" s="423"/>
      <c r="Z1317" s="420"/>
      <c r="AA1317" s="420"/>
      <c r="AB1317" s="420"/>
      <c r="AC1317" s="423"/>
      <c r="AD1317" s="420"/>
      <c r="AE1317" s="423"/>
      <c r="AF1317" s="420"/>
      <c r="AG1317" s="420"/>
      <c r="AH1317" s="420"/>
      <c r="AI1317" s="423"/>
      <c r="AJ1317" s="420"/>
      <c r="AK1317" s="423"/>
      <c r="AL1317" s="420"/>
      <c r="AM1317" s="420"/>
      <c r="AN1317" s="420"/>
      <c r="AO1317" s="423"/>
      <c r="AP1317" s="420"/>
      <c r="AQ1317" s="423"/>
      <c r="AR1317" s="420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</row>
    <row r="1318" spans="1:86">
      <c r="A1318" s="468">
        <v>332</v>
      </c>
      <c r="B1318" s="440" t="s">
        <v>1370</v>
      </c>
      <c r="C1318" s="498" t="s">
        <v>1371</v>
      </c>
      <c r="D1318" s="501">
        <v>0.8</v>
      </c>
      <c r="E1318" s="501">
        <v>2960</v>
      </c>
      <c r="F1318" s="501">
        <v>0.8</v>
      </c>
      <c r="G1318" s="501">
        <v>2960</v>
      </c>
      <c r="H1318" s="440"/>
      <c r="I1318" s="440"/>
      <c r="J1318" s="440"/>
      <c r="K1318" s="501"/>
      <c r="L1318" s="440"/>
      <c r="M1318" s="501"/>
      <c r="N1318" s="440" t="s">
        <v>2024</v>
      </c>
      <c r="O1318" s="440" t="s">
        <v>1819</v>
      </c>
      <c r="P1318" s="440" t="s">
        <v>11</v>
      </c>
      <c r="Q1318" s="267">
        <v>0.35</v>
      </c>
      <c r="R1318" s="226" t="s">
        <v>5</v>
      </c>
      <c r="S1318" s="421">
        <v>4524.3385973630157</v>
      </c>
      <c r="T1318" s="418"/>
      <c r="U1318" s="418"/>
      <c r="V1318" s="418"/>
      <c r="W1318" s="421"/>
      <c r="X1318" s="418"/>
      <c r="Y1318" s="421"/>
      <c r="Z1318" s="418"/>
      <c r="AA1318" s="418"/>
      <c r="AB1318" s="418"/>
      <c r="AC1318" s="421"/>
      <c r="AD1318" s="418"/>
      <c r="AE1318" s="421"/>
      <c r="AF1318" s="418"/>
      <c r="AG1318" s="418"/>
      <c r="AH1318" s="418"/>
      <c r="AI1318" s="421"/>
      <c r="AJ1318" s="418"/>
      <c r="AK1318" s="421"/>
      <c r="AL1318" s="418"/>
      <c r="AM1318" s="418"/>
      <c r="AN1318" s="418"/>
      <c r="AO1318" s="421"/>
      <c r="AP1318" s="418"/>
      <c r="AQ1318" s="421"/>
      <c r="AR1318" s="418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</row>
    <row r="1319" spans="1:86">
      <c r="A1319" s="469"/>
      <c r="B1319" s="441"/>
      <c r="C1319" s="499"/>
      <c r="D1319" s="502"/>
      <c r="E1319" s="502"/>
      <c r="F1319" s="502"/>
      <c r="G1319" s="502"/>
      <c r="H1319" s="441"/>
      <c r="I1319" s="441"/>
      <c r="J1319" s="441"/>
      <c r="K1319" s="502"/>
      <c r="L1319" s="441"/>
      <c r="M1319" s="502"/>
      <c r="N1319" s="441"/>
      <c r="O1319" s="441"/>
      <c r="P1319" s="442"/>
      <c r="Q1319" s="268">
        <v>1295</v>
      </c>
      <c r="R1319" s="229" t="s">
        <v>8</v>
      </c>
      <c r="S1319" s="422"/>
      <c r="T1319" s="419"/>
      <c r="U1319" s="419"/>
      <c r="V1319" s="419"/>
      <c r="W1319" s="422"/>
      <c r="X1319" s="419"/>
      <c r="Y1319" s="422"/>
      <c r="Z1319" s="419"/>
      <c r="AA1319" s="419"/>
      <c r="AB1319" s="419"/>
      <c r="AC1319" s="422"/>
      <c r="AD1319" s="419"/>
      <c r="AE1319" s="422"/>
      <c r="AF1319" s="419"/>
      <c r="AG1319" s="419"/>
      <c r="AH1319" s="419"/>
      <c r="AI1319" s="422"/>
      <c r="AJ1319" s="419"/>
      <c r="AK1319" s="422"/>
      <c r="AL1319" s="419"/>
      <c r="AM1319" s="419"/>
      <c r="AN1319" s="419"/>
      <c r="AO1319" s="422"/>
      <c r="AP1319" s="419"/>
      <c r="AQ1319" s="422"/>
      <c r="AR1319" s="419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</row>
    <row r="1320" spans="1:86">
      <c r="A1320" s="470"/>
      <c r="B1320" s="442"/>
      <c r="C1320" s="500"/>
      <c r="D1320" s="503"/>
      <c r="E1320" s="503"/>
      <c r="F1320" s="503"/>
      <c r="G1320" s="503"/>
      <c r="H1320" s="442"/>
      <c r="I1320" s="442"/>
      <c r="J1320" s="442"/>
      <c r="K1320" s="503"/>
      <c r="L1320" s="442"/>
      <c r="M1320" s="503"/>
      <c r="N1320" s="442"/>
      <c r="O1320" s="442"/>
      <c r="P1320" s="232" t="s">
        <v>105</v>
      </c>
      <c r="Q1320" s="268">
        <f>Q1319</f>
        <v>1295</v>
      </c>
      <c r="R1320" s="229" t="s">
        <v>8</v>
      </c>
      <c r="S1320" s="423"/>
      <c r="T1320" s="420"/>
      <c r="U1320" s="420"/>
      <c r="V1320" s="420"/>
      <c r="W1320" s="423"/>
      <c r="X1320" s="420"/>
      <c r="Y1320" s="423"/>
      <c r="Z1320" s="420"/>
      <c r="AA1320" s="420"/>
      <c r="AB1320" s="420"/>
      <c r="AC1320" s="423"/>
      <c r="AD1320" s="420"/>
      <c r="AE1320" s="423"/>
      <c r="AF1320" s="420"/>
      <c r="AG1320" s="420"/>
      <c r="AH1320" s="420"/>
      <c r="AI1320" s="423"/>
      <c r="AJ1320" s="420"/>
      <c r="AK1320" s="423"/>
      <c r="AL1320" s="420"/>
      <c r="AM1320" s="420"/>
      <c r="AN1320" s="420"/>
      <c r="AO1320" s="423"/>
      <c r="AP1320" s="420"/>
      <c r="AQ1320" s="423"/>
      <c r="AR1320" s="420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</row>
    <row r="1321" spans="1:86">
      <c r="A1321" s="484">
        <v>333</v>
      </c>
      <c r="B1321" s="635" t="s">
        <v>1379</v>
      </c>
      <c r="C1321" s="498" t="s">
        <v>1380</v>
      </c>
      <c r="D1321" s="555">
        <v>0.2</v>
      </c>
      <c r="E1321" s="555">
        <v>700</v>
      </c>
      <c r="F1321" s="555">
        <v>0.2</v>
      </c>
      <c r="G1321" s="555">
        <v>700</v>
      </c>
      <c r="H1321" s="635"/>
      <c r="I1321" s="635"/>
      <c r="J1321" s="635"/>
      <c r="K1321" s="555"/>
      <c r="L1321" s="635"/>
      <c r="M1321" s="555"/>
      <c r="N1321" s="635"/>
      <c r="O1321" s="635"/>
      <c r="P1321" s="635"/>
      <c r="Q1321" s="555"/>
      <c r="R1321" s="635"/>
      <c r="S1321" s="555"/>
      <c r="T1321" s="440" t="s">
        <v>2025</v>
      </c>
      <c r="U1321" s="635" t="s">
        <v>1733</v>
      </c>
      <c r="V1321" s="372" t="s">
        <v>11</v>
      </c>
      <c r="W1321" s="243">
        <v>0.1</v>
      </c>
      <c r="X1321" s="112" t="s">
        <v>5</v>
      </c>
      <c r="Y1321" s="421">
        <v>1346.1130000000001</v>
      </c>
      <c r="Z1321" s="418"/>
      <c r="AA1321" s="418"/>
      <c r="AB1321" s="418"/>
      <c r="AC1321" s="421"/>
      <c r="AD1321" s="418"/>
      <c r="AE1321" s="421"/>
      <c r="AF1321" s="418"/>
      <c r="AG1321" s="418"/>
      <c r="AH1321" s="418"/>
      <c r="AI1321" s="421"/>
      <c r="AJ1321" s="418"/>
      <c r="AK1321" s="421"/>
      <c r="AL1321" s="418"/>
      <c r="AM1321" s="418"/>
      <c r="AN1321" s="418"/>
      <c r="AO1321" s="421"/>
      <c r="AP1321" s="418"/>
      <c r="AQ1321" s="421"/>
      <c r="AR1321" s="418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</row>
    <row r="1322" spans="1:86">
      <c r="A1322" s="504"/>
      <c r="B1322" s="654"/>
      <c r="C1322" s="499"/>
      <c r="D1322" s="556"/>
      <c r="E1322" s="556"/>
      <c r="F1322" s="556"/>
      <c r="G1322" s="556"/>
      <c r="H1322" s="654"/>
      <c r="I1322" s="654"/>
      <c r="J1322" s="654"/>
      <c r="K1322" s="556"/>
      <c r="L1322" s="654"/>
      <c r="M1322" s="556"/>
      <c r="N1322" s="654"/>
      <c r="O1322" s="654"/>
      <c r="P1322" s="654"/>
      <c r="Q1322" s="556"/>
      <c r="R1322" s="654"/>
      <c r="S1322" s="556"/>
      <c r="T1322" s="441"/>
      <c r="U1322" s="654"/>
      <c r="V1322" s="374"/>
      <c r="W1322" s="243">
        <v>350</v>
      </c>
      <c r="X1322" s="112" t="s">
        <v>8</v>
      </c>
      <c r="Y1322" s="422"/>
      <c r="Z1322" s="419"/>
      <c r="AA1322" s="419"/>
      <c r="AB1322" s="419"/>
      <c r="AC1322" s="422"/>
      <c r="AD1322" s="419"/>
      <c r="AE1322" s="422"/>
      <c r="AF1322" s="419"/>
      <c r="AG1322" s="419"/>
      <c r="AH1322" s="419"/>
      <c r="AI1322" s="422"/>
      <c r="AJ1322" s="419"/>
      <c r="AK1322" s="422"/>
      <c r="AL1322" s="419"/>
      <c r="AM1322" s="419"/>
      <c r="AN1322" s="419"/>
      <c r="AO1322" s="422"/>
      <c r="AP1322" s="419"/>
      <c r="AQ1322" s="422"/>
      <c r="AR1322" s="419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</row>
    <row r="1323" spans="1:86">
      <c r="A1323" s="485"/>
      <c r="B1323" s="636"/>
      <c r="C1323" s="500"/>
      <c r="D1323" s="557"/>
      <c r="E1323" s="557"/>
      <c r="F1323" s="557"/>
      <c r="G1323" s="557"/>
      <c r="H1323" s="636"/>
      <c r="I1323" s="636"/>
      <c r="J1323" s="636"/>
      <c r="K1323" s="557"/>
      <c r="L1323" s="636"/>
      <c r="M1323" s="557"/>
      <c r="N1323" s="636"/>
      <c r="O1323" s="636"/>
      <c r="P1323" s="636"/>
      <c r="Q1323" s="557"/>
      <c r="R1323" s="636"/>
      <c r="S1323" s="557"/>
      <c r="T1323" s="442"/>
      <c r="U1323" s="636"/>
      <c r="V1323" s="232" t="s">
        <v>105</v>
      </c>
      <c r="W1323" s="243">
        <v>350</v>
      </c>
      <c r="X1323" s="112" t="s">
        <v>8</v>
      </c>
      <c r="Y1323" s="423"/>
      <c r="Z1323" s="420"/>
      <c r="AA1323" s="420"/>
      <c r="AB1323" s="420"/>
      <c r="AC1323" s="423"/>
      <c r="AD1323" s="420"/>
      <c r="AE1323" s="423"/>
      <c r="AF1323" s="420"/>
      <c r="AG1323" s="420"/>
      <c r="AH1323" s="420"/>
      <c r="AI1323" s="423"/>
      <c r="AJ1323" s="420"/>
      <c r="AK1323" s="423"/>
      <c r="AL1323" s="420"/>
      <c r="AM1323" s="420"/>
      <c r="AN1323" s="420"/>
      <c r="AO1323" s="423"/>
      <c r="AP1323" s="420"/>
      <c r="AQ1323" s="423"/>
      <c r="AR1323" s="420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</row>
    <row r="1324" spans="1:86">
      <c r="A1324" s="484">
        <v>334</v>
      </c>
      <c r="B1324" s="635" t="s">
        <v>1381</v>
      </c>
      <c r="C1324" s="498" t="s">
        <v>1382</v>
      </c>
      <c r="D1324" s="555">
        <v>0.3</v>
      </c>
      <c r="E1324" s="555">
        <v>900</v>
      </c>
      <c r="F1324" s="555">
        <v>0.3</v>
      </c>
      <c r="G1324" s="555">
        <v>900</v>
      </c>
      <c r="H1324" s="635"/>
      <c r="I1324" s="635"/>
      <c r="J1324" s="635"/>
      <c r="K1324" s="555"/>
      <c r="L1324" s="635"/>
      <c r="M1324" s="555"/>
      <c r="N1324" s="635"/>
      <c r="O1324" s="635"/>
      <c r="P1324" s="635"/>
      <c r="Q1324" s="555"/>
      <c r="R1324" s="635"/>
      <c r="S1324" s="555"/>
      <c r="T1324" s="440" t="s">
        <v>2025</v>
      </c>
      <c r="U1324" s="635" t="s">
        <v>1698</v>
      </c>
      <c r="V1324" s="372" t="s">
        <v>11</v>
      </c>
      <c r="W1324" s="243">
        <v>0.3</v>
      </c>
      <c r="X1324" s="112" t="s">
        <v>5</v>
      </c>
      <c r="Y1324" s="421">
        <v>4038.3389999999995</v>
      </c>
      <c r="Z1324" s="418"/>
      <c r="AA1324" s="418"/>
      <c r="AB1324" s="418"/>
      <c r="AC1324" s="421"/>
      <c r="AD1324" s="418"/>
      <c r="AE1324" s="421"/>
      <c r="AF1324" s="418"/>
      <c r="AG1324" s="418"/>
      <c r="AH1324" s="418"/>
      <c r="AI1324" s="421"/>
      <c r="AJ1324" s="418"/>
      <c r="AK1324" s="421"/>
      <c r="AL1324" s="418"/>
      <c r="AM1324" s="418"/>
      <c r="AN1324" s="418"/>
      <c r="AO1324" s="421"/>
      <c r="AP1324" s="418"/>
      <c r="AQ1324" s="421"/>
      <c r="AR1324" s="418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</row>
    <row r="1325" spans="1:86">
      <c r="A1325" s="504"/>
      <c r="B1325" s="654"/>
      <c r="C1325" s="499"/>
      <c r="D1325" s="556"/>
      <c r="E1325" s="556"/>
      <c r="F1325" s="556"/>
      <c r="G1325" s="556"/>
      <c r="H1325" s="654"/>
      <c r="I1325" s="654"/>
      <c r="J1325" s="654"/>
      <c r="K1325" s="556"/>
      <c r="L1325" s="654"/>
      <c r="M1325" s="556"/>
      <c r="N1325" s="654"/>
      <c r="O1325" s="654"/>
      <c r="P1325" s="654"/>
      <c r="Q1325" s="556"/>
      <c r="R1325" s="654"/>
      <c r="S1325" s="556"/>
      <c r="T1325" s="441"/>
      <c r="U1325" s="654"/>
      <c r="V1325" s="374"/>
      <c r="W1325" s="243">
        <v>900</v>
      </c>
      <c r="X1325" s="112" t="s">
        <v>8</v>
      </c>
      <c r="Y1325" s="422"/>
      <c r="Z1325" s="419"/>
      <c r="AA1325" s="419"/>
      <c r="AB1325" s="419"/>
      <c r="AC1325" s="422"/>
      <c r="AD1325" s="419"/>
      <c r="AE1325" s="422"/>
      <c r="AF1325" s="419"/>
      <c r="AG1325" s="419"/>
      <c r="AH1325" s="419"/>
      <c r="AI1325" s="422"/>
      <c r="AJ1325" s="419"/>
      <c r="AK1325" s="422"/>
      <c r="AL1325" s="419"/>
      <c r="AM1325" s="419"/>
      <c r="AN1325" s="419"/>
      <c r="AO1325" s="422"/>
      <c r="AP1325" s="419"/>
      <c r="AQ1325" s="422"/>
      <c r="AR1325" s="419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</row>
    <row r="1326" spans="1:86">
      <c r="A1326" s="485"/>
      <c r="B1326" s="636"/>
      <c r="C1326" s="500"/>
      <c r="D1326" s="557"/>
      <c r="E1326" s="557"/>
      <c r="F1326" s="557"/>
      <c r="G1326" s="557"/>
      <c r="H1326" s="636"/>
      <c r="I1326" s="636"/>
      <c r="J1326" s="636"/>
      <c r="K1326" s="557"/>
      <c r="L1326" s="636"/>
      <c r="M1326" s="557"/>
      <c r="N1326" s="636"/>
      <c r="O1326" s="636"/>
      <c r="P1326" s="636"/>
      <c r="Q1326" s="557"/>
      <c r="R1326" s="636"/>
      <c r="S1326" s="557"/>
      <c r="T1326" s="442"/>
      <c r="U1326" s="636"/>
      <c r="V1326" s="232" t="s">
        <v>105</v>
      </c>
      <c r="W1326" s="243">
        <v>900</v>
      </c>
      <c r="X1326" s="112" t="s">
        <v>8</v>
      </c>
      <c r="Y1326" s="423"/>
      <c r="Z1326" s="420"/>
      <c r="AA1326" s="420"/>
      <c r="AB1326" s="420"/>
      <c r="AC1326" s="423"/>
      <c r="AD1326" s="420"/>
      <c r="AE1326" s="423"/>
      <c r="AF1326" s="420"/>
      <c r="AG1326" s="420"/>
      <c r="AH1326" s="420"/>
      <c r="AI1326" s="423"/>
      <c r="AJ1326" s="420"/>
      <c r="AK1326" s="423"/>
      <c r="AL1326" s="420"/>
      <c r="AM1326" s="420"/>
      <c r="AN1326" s="420"/>
      <c r="AO1326" s="423"/>
      <c r="AP1326" s="420"/>
      <c r="AQ1326" s="423"/>
      <c r="AR1326" s="420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</row>
    <row r="1327" spans="1:86">
      <c r="A1327" s="484">
        <v>335</v>
      </c>
      <c r="B1327" s="635" t="s">
        <v>1383</v>
      </c>
      <c r="C1327" s="498" t="s">
        <v>1384</v>
      </c>
      <c r="D1327" s="555">
        <v>0.2</v>
      </c>
      <c r="E1327" s="555">
        <v>600</v>
      </c>
      <c r="F1327" s="555">
        <v>0.2</v>
      </c>
      <c r="G1327" s="555">
        <v>600</v>
      </c>
      <c r="H1327" s="635"/>
      <c r="I1327" s="635"/>
      <c r="J1327" s="635"/>
      <c r="K1327" s="555"/>
      <c r="L1327" s="635"/>
      <c r="M1327" s="555"/>
      <c r="N1327" s="635"/>
      <c r="O1327" s="635"/>
      <c r="P1327" s="635"/>
      <c r="Q1327" s="555"/>
      <c r="R1327" s="635"/>
      <c r="S1327" s="555"/>
      <c r="T1327" s="440" t="s">
        <v>2025</v>
      </c>
      <c r="U1327" s="635" t="s">
        <v>1788</v>
      </c>
      <c r="V1327" s="372" t="s">
        <v>11</v>
      </c>
      <c r="W1327" s="243">
        <v>0.2</v>
      </c>
      <c r="X1327" s="112" t="s">
        <v>5</v>
      </c>
      <c r="Y1327" s="421">
        <v>2692.2260000000001</v>
      </c>
      <c r="Z1327" s="418"/>
      <c r="AA1327" s="418"/>
      <c r="AB1327" s="418"/>
      <c r="AC1327" s="421"/>
      <c r="AD1327" s="418"/>
      <c r="AE1327" s="421"/>
      <c r="AF1327" s="418"/>
      <c r="AG1327" s="418"/>
      <c r="AH1327" s="418"/>
      <c r="AI1327" s="421"/>
      <c r="AJ1327" s="418"/>
      <c r="AK1327" s="421"/>
      <c r="AL1327" s="418"/>
      <c r="AM1327" s="418"/>
      <c r="AN1327" s="418"/>
      <c r="AO1327" s="421"/>
      <c r="AP1327" s="418"/>
      <c r="AQ1327" s="421"/>
      <c r="AR1327" s="418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</row>
    <row r="1328" spans="1:86">
      <c r="A1328" s="504"/>
      <c r="B1328" s="654"/>
      <c r="C1328" s="499"/>
      <c r="D1328" s="556"/>
      <c r="E1328" s="556"/>
      <c r="F1328" s="556"/>
      <c r="G1328" s="556"/>
      <c r="H1328" s="654"/>
      <c r="I1328" s="654"/>
      <c r="J1328" s="654"/>
      <c r="K1328" s="556"/>
      <c r="L1328" s="654"/>
      <c r="M1328" s="556"/>
      <c r="N1328" s="654"/>
      <c r="O1328" s="654"/>
      <c r="P1328" s="654"/>
      <c r="Q1328" s="556"/>
      <c r="R1328" s="654"/>
      <c r="S1328" s="556"/>
      <c r="T1328" s="441"/>
      <c r="U1328" s="654"/>
      <c r="V1328" s="374"/>
      <c r="W1328" s="243">
        <v>600</v>
      </c>
      <c r="X1328" s="112" t="s">
        <v>8</v>
      </c>
      <c r="Y1328" s="422"/>
      <c r="Z1328" s="419"/>
      <c r="AA1328" s="419"/>
      <c r="AB1328" s="419"/>
      <c r="AC1328" s="422"/>
      <c r="AD1328" s="419"/>
      <c r="AE1328" s="422"/>
      <c r="AF1328" s="419"/>
      <c r="AG1328" s="419"/>
      <c r="AH1328" s="419"/>
      <c r="AI1328" s="422"/>
      <c r="AJ1328" s="419"/>
      <c r="AK1328" s="422"/>
      <c r="AL1328" s="419"/>
      <c r="AM1328" s="419"/>
      <c r="AN1328" s="419"/>
      <c r="AO1328" s="422"/>
      <c r="AP1328" s="419"/>
      <c r="AQ1328" s="422"/>
      <c r="AR1328" s="419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</row>
    <row r="1329" spans="1:86">
      <c r="A1329" s="485"/>
      <c r="B1329" s="636"/>
      <c r="C1329" s="500"/>
      <c r="D1329" s="557"/>
      <c r="E1329" s="557"/>
      <c r="F1329" s="557"/>
      <c r="G1329" s="557"/>
      <c r="H1329" s="636"/>
      <c r="I1329" s="636"/>
      <c r="J1329" s="636"/>
      <c r="K1329" s="557"/>
      <c r="L1329" s="636"/>
      <c r="M1329" s="557"/>
      <c r="N1329" s="636"/>
      <c r="O1329" s="636"/>
      <c r="P1329" s="636"/>
      <c r="Q1329" s="557"/>
      <c r="R1329" s="636"/>
      <c r="S1329" s="557"/>
      <c r="T1329" s="442"/>
      <c r="U1329" s="636"/>
      <c r="V1329" s="232" t="s">
        <v>105</v>
      </c>
      <c r="W1329" s="243">
        <v>600</v>
      </c>
      <c r="X1329" s="112" t="s">
        <v>8</v>
      </c>
      <c r="Y1329" s="423"/>
      <c r="Z1329" s="420"/>
      <c r="AA1329" s="420"/>
      <c r="AB1329" s="420"/>
      <c r="AC1329" s="423"/>
      <c r="AD1329" s="420"/>
      <c r="AE1329" s="423"/>
      <c r="AF1329" s="420"/>
      <c r="AG1329" s="420"/>
      <c r="AH1329" s="420"/>
      <c r="AI1329" s="423"/>
      <c r="AJ1329" s="420"/>
      <c r="AK1329" s="423"/>
      <c r="AL1329" s="420"/>
      <c r="AM1329" s="420"/>
      <c r="AN1329" s="420"/>
      <c r="AO1329" s="423"/>
      <c r="AP1329" s="420"/>
      <c r="AQ1329" s="423"/>
      <c r="AR1329" s="420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</row>
    <row r="1330" spans="1:86">
      <c r="A1330" s="484">
        <v>336</v>
      </c>
      <c r="B1330" s="635" t="s">
        <v>1385</v>
      </c>
      <c r="C1330" s="498" t="s">
        <v>1386</v>
      </c>
      <c r="D1330" s="555">
        <v>0.2</v>
      </c>
      <c r="E1330" s="555">
        <v>450</v>
      </c>
      <c r="F1330" s="555">
        <v>0.2</v>
      </c>
      <c r="G1330" s="555">
        <v>450</v>
      </c>
      <c r="H1330" s="635"/>
      <c r="I1330" s="635"/>
      <c r="J1330" s="635"/>
      <c r="K1330" s="555"/>
      <c r="L1330" s="635"/>
      <c r="M1330" s="555"/>
      <c r="N1330" s="635"/>
      <c r="O1330" s="635"/>
      <c r="P1330" s="635"/>
      <c r="Q1330" s="555"/>
      <c r="R1330" s="635"/>
      <c r="S1330" s="555"/>
      <c r="T1330" s="440" t="s">
        <v>2025</v>
      </c>
      <c r="U1330" s="635" t="s">
        <v>1696</v>
      </c>
      <c r="V1330" s="372" t="s">
        <v>11</v>
      </c>
      <c r="W1330" s="243">
        <v>0.05</v>
      </c>
      <c r="X1330" s="112" t="s">
        <v>5</v>
      </c>
      <c r="Y1330" s="421">
        <v>673.0564999999998</v>
      </c>
      <c r="Z1330" s="237"/>
      <c r="AA1330" s="237"/>
      <c r="AB1330" s="237"/>
      <c r="AC1330" s="278"/>
      <c r="AD1330" s="237"/>
      <c r="AE1330" s="278"/>
      <c r="AF1330" s="237"/>
      <c r="AG1330" s="237"/>
      <c r="AH1330" s="237"/>
      <c r="AI1330" s="278"/>
      <c r="AJ1330" s="237"/>
      <c r="AK1330" s="278"/>
      <c r="AL1330" s="237"/>
      <c r="AM1330" s="237"/>
      <c r="AN1330" s="237"/>
      <c r="AO1330" s="278"/>
      <c r="AP1330" s="237"/>
      <c r="AQ1330" s="278"/>
      <c r="AR1330" s="237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</row>
    <row r="1331" spans="1:86">
      <c r="A1331" s="504"/>
      <c r="B1331" s="654"/>
      <c r="C1331" s="499"/>
      <c r="D1331" s="556"/>
      <c r="E1331" s="556"/>
      <c r="F1331" s="556"/>
      <c r="G1331" s="556"/>
      <c r="H1331" s="654"/>
      <c r="I1331" s="654"/>
      <c r="J1331" s="654"/>
      <c r="K1331" s="556"/>
      <c r="L1331" s="654"/>
      <c r="M1331" s="556"/>
      <c r="N1331" s="654"/>
      <c r="O1331" s="654"/>
      <c r="P1331" s="654"/>
      <c r="Q1331" s="556"/>
      <c r="R1331" s="654"/>
      <c r="S1331" s="556"/>
      <c r="T1331" s="441"/>
      <c r="U1331" s="654"/>
      <c r="V1331" s="374"/>
      <c r="W1331" s="243">
        <v>150</v>
      </c>
      <c r="X1331" s="112" t="s">
        <v>8</v>
      </c>
      <c r="Y1331" s="422"/>
      <c r="Z1331" s="238"/>
      <c r="AA1331" s="238"/>
      <c r="AB1331" s="238"/>
      <c r="AC1331" s="279"/>
      <c r="AD1331" s="238"/>
      <c r="AE1331" s="279"/>
      <c r="AF1331" s="238"/>
      <c r="AG1331" s="238"/>
      <c r="AH1331" s="238"/>
      <c r="AI1331" s="279"/>
      <c r="AJ1331" s="238"/>
      <c r="AK1331" s="279"/>
      <c r="AL1331" s="238"/>
      <c r="AM1331" s="238"/>
      <c r="AN1331" s="238"/>
      <c r="AO1331" s="279"/>
      <c r="AP1331" s="238"/>
      <c r="AQ1331" s="279"/>
      <c r="AR1331" s="238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</row>
    <row r="1332" spans="1:86">
      <c r="A1332" s="485"/>
      <c r="B1332" s="636"/>
      <c r="C1332" s="500"/>
      <c r="D1332" s="557"/>
      <c r="E1332" s="557"/>
      <c r="F1332" s="557"/>
      <c r="G1332" s="557"/>
      <c r="H1332" s="636"/>
      <c r="I1332" s="636"/>
      <c r="J1332" s="636"/>
      <c r="K1332" s="557"/>
      <c r="L1332" s="636"/>
      <c r="M1332" s="557"/>
      <c r="N1332" s="636"/>
      <c r="O1332" s="636"/>
      <c r="P1332" s="636"/>
      <c r="Q1332" s="557"/>
      <c r="R1332" s="636"/>
      <c r="S1332" s="557"/>
      <c r="T1332" s="442"/>
      <c r="U1332" s="636"/>
      <c r="V1332" s="232" t="s">
        <v>105</v>
      </c>
      <c r="W1332" s="243">
        <v>150</v>
      </c>
      <c r="X1332" s="112" t="s">
        <v>8</v>
      </c>
      <c r="Y1332" s="423"/>
      <c r="Z1332" s="239"/>
      <c r="AA1332" s="239"/>
      <c r="AB1332" s="239"/>
      <c r="AC1332" s="280"/>
      <c r="AD1332" s="239"/>
      <c r="AE1332" s="280"/>
      <c r="AF1332" s="239"/>
      <c r="AG1332" s="239"/>
      <c r="AH1332" s="239"/>
      <c r="AI1332" s="280"/>
      <c r="AJ1332" s="239"/>
      <c r="AK1332" s="280"/>
      <c r="AL1332" s="239"/>
      <c r="AM1332" s="239"/>
      <c r="AN1332" s="239"/>
      <c r="AO1332" s="280"/>
      <c r="AP1332" s="239"/>
      <c r="AQ1332" s="280"/>
      <c r="AR1332" s="239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</row>
    <row r="1333" spans="1:86">
      <c r="A1333" s="484">
        <v>337</v>
      </c>
      <c r="B1333" s="635">
        <v>353983</v>
      </c>
      <c r="C1333" s="498" t="s">
        <v>1387</v>
      </c>
      <c r="D1333" s="555">
        <v>0.5</v>
      </c>
      <c r="E1333" s="555">
        <v>1500</v>
      </c>
      <c r="F1333" s="555">
        <v>0.5</v>
      </c>
      <c r="G1333" s="555">
        <v>1500</v>
      </c>
      <c r="H1333" s="635"/>
      <c r="I1333" s="635"/>
      <c r="J1333" s="635"/>
      <c r="K1333" s="555"/>
      <c r="L1333" s="635"/>
      <c r="M1333" s="555"/>
      <c r="N1333" s="635"/>
      <c r="O1333" s="635"/>
      <c r="P1333" s="635"/>
      <c r="Q1333" s="555"/>
      <c r="R1333" s="635"/>
      <c r="S1333" s="555"/>
      <c r="T1333" s="440" t="s">
        <v>2025</v>
      </c>
      <c r="U1333" s="635" t="s">
        <v>1726</v>
      </c>
      <c r="V1333" s="372" t="s">
        <v>11</v>
      </c>
      <c r="W1333" s="243">
        <v>0.5</v>
      </c>
      <c r="X1333" s="112" t="s">
        <v>5</v>
      </c>
      <c r="Y1333" s="421">
        <v>6730.5649999999996</v>
      </c>
      <c r="Z1333" s="418"/>
      <c r="AA1333" s="418"/>
      <c r="AB1333" s="418"/>
      <c r="AC1333" s="421"/>
      <c r="AD1333" s="418"/>
      <c r="AE1333" s="421"/>
      <c r="AF1333" s="418"/>
      <c r="AG1333" s="418"/>
      <c r="AH1333" s="418"/>
      <c r="AI1333" s="421"/>
      <c r="AJ1333" s="418"/>
      <c r="AK1333" s="421"/>
      <c r="AL1333" s="418"/>
      <c r="AM1333" s="418"/>
      <c r="AN1333" s="418"/>
      <c r="AO1333" s="421"/>
      <c r="AP1333" s="418"/>
      <c r="AQ1333" s="421"/>
      <c r="AR1333" s="418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</row>
    <row r="1334" spans="1:86">
      <c r="A1334" s="504"/>
      <c r="B1334" s="654"/>
      <c r="C1334" s="499"/>
      <c r="D1334" s="556"/>
      <c r="E1334" s="556"/>
      <c r="F1334" s="556"/>
      <c r="G1334" s="556"/>
      <c r="H1334" s="654"/>
      <c r="I1334" s="654"/>
      <c r="J1334" s="654"/>
      <c r="K1334" s="556"/>
      <c r="L1334" s="654"/>
      <c r="M1334" s="556"/>
      <c r="N1334" s="654"/>
      <c r="O1334" s="654"/>
      <c r="P1334" s="654"/>
      <c r="Q1334" s="556"/>
      <c r="R1334" s="654"/>
      <c r="S1334" s="556"/>
      <c r="T1334" s="441"/>
      <c r="U1334" s="654"/>
      <c r="V1334" s="374"/>
      <c r="W1334" s="243">
        <v>1500</v>
      </c>
      <c r="X1334" s="112" t="s">
        <v>8</v>
      </c>
      <c r="Y1334" s="422"/>
      <c r="Z1334" s="419"/>
      <c r="AA1334" s="419"/>
      <c r="AB1334" s="419"/>
      <c r="AC1334" s="422"/>
      <c r="AD1334" s="419"/>
      <c r="AE1334" s="422"/>
      <c r="AF1334" s="419"/>
      <c r="AG1334" s="419"/>
      <c r="AH1334" s="419"/>
      <c r="AI1334" s="422"/>
      <c r="AJ1334" s="419"/>
      <c r="AK1334" s="422"/>
      <c r="AL1334" s="419"/>
      <c r="AM1334" s="419"/>
      <c r="AN1334" s="419"/>
      <c r="AO1334" s="422"/>
      <c r="AP1334" s="419"/>
      <c r="AQ1334" s="422"/>
      <c r="AR1334" s="419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</row>
    <row r="1335" spans="1:86">
      <c r="A1335" s="485"/>
      <c r="B1335" s="636"/>
      <c r="C1335" s="500"/>
      <c r="D1335" s="557"/>
      <c r="E1335" s="557"/>
      <c r="F1335" s="557"/>
      <c r="G1335" s="557"/>
      <c r="H1335" s="636"/>
      <c r="I1335" s="636"/>
      <c r="J1335" s="636"/>
      <c r="K1335" s="557"/>
      <c r="L1335" s="636"/>
      <c r="M1335" s="557"/>
      <c r="N1335" s="636"/>
      <c r="O1335" s="636"/>
      <c r="P1335" s="636"/>
      <c r="Q1335" s="557"/>
      <c r="R1335" s="636"/>
      <c r="S1335" s="557"/>
      <c r="T1335" s="442"/>
      <c r="U1335" s="636"/>
      <c r="V1335" s="232" t="s">
        <v>105</v>
      </c>
      <c r="W1335" s="243">
        <v>1500</v>
      </c>
      <c r="X1335" s="112" t="s">
        <v>8</v>
      </c>
      <c r="Y1335" s="423"/>
      <c r="Z1335" s="420"/>
      <c r="AA1335" s="420"/>
      <c r="AB1335" s="420"/>
      <c r="AC1335" s="423"/>
      <c r="AD1335" s="420"/>
      <c r="AE1335" s="423"/>
      <c r="AF1335" s="420"/>
      <c r="AG1335" s="420"/>
      <c r="AH1335" s="420"/>
      <c r="AI1335" s="423"/>
      <c r="AJ1335" s="420"/>
      <c r="AK1335" s="423"/>
      <c r="AL1335" s="420"/>
      <c r="AM1335" s="420"/>
      <c r="AN1335" s="420"/>
      <c r="AO1335" s="423"/>
      <c r="AP1335" s="420"/>
      <c r="AQ1335" s="423"/>
      <c r="AR1335" s="420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</row>
    <row r="1336" spans="1:86">
      <c r="A1336" s="484">
        <v>338</v>
      </c>
      <c r="B1336" s="635" t="s">
        <v>1388</v>
      </c>
      <c r="C1336" s="498" t="s">
        <v>1389</v>
      </c>
      <c r="D1336" s="555">
        <v>0.2</v>
      </c>
      <c r="E1336" s="555">
        <v>600</v>
      </c>
      <c r="F1336" s="555">
        <v>0.2</v>
      </c>
      <c r="G1336" s="555">
        <v>600</v>
      </c>
      <c r="H1336" s="635"/>
      <c r="I1336" s="635"/>
      <c r="J1336" s="635"/>
      <c r="K1336" s="555"/>
      <c r="L1336" s="635"/>
      <c r="M1336" s="555"/>
      <c r="N1336" s="635"/>
      <c r="O1336" s="635"/>
      <c r="P1336" s="635"/>
      <c r="Q1336" s="555"/>
      <c r="R1336" s="635"/>
      <c r="S1336" s="555"/>
      <c r="T1336" s="440" t="s">
        <v>2026</v>
      </c>
      <c r="U1336" s="635" t="s">
        <v>1788</v>
      </c>
      <c r="V1336" s="372" t="s">
        <v>11</v>
      </c>
      <c r="W1336" s="243">
        <v>0.2</v>
      </c>
      <c r="X1336" s="112" t="s">
        <v>5</v>
      </c>
      <c r="Y1336" s="421">
        <v>2692.2260000000001</v>
      </c>
      <c r="Z1336" s="418"/>
      <c r="AA1336" s="418"/>
      <c r="AB1336" s="418"/>
      <c r="AC1336" s="421"/>
      <c r="AD1336" s="418"/>
      <c r="AE1336" s="421"/>
      <c r="AF1336" s="418"/>
      <c r="AG1336" s="418"/>
      <c r="AH1336" s="418"/>
      <c r="AI1336" s="421"/>
      <c r="AJ1336" s="418"/>
      <c r="AK1336" s="421"/>
      <c r="AL1336" s="418"/>
      <c r="AM1336" s="418"/>
      <c r="AN1336" s="418"/>
      <c r="AO1336" s="421"/>
      <c r="AP1336" s="418"/>
      <c r="AQ1336" s="421"/>
      <c r="AR1336" s="418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</row>
    <row r="1337" spans="1:86">
      <c r="A1337" s="504"/>
      <c r="B1337" s="654"/>
      <c r="C1337" s="499"/>
      <c r="D1337" s="556"/>
      <c r="E1337" s="556"/>
      <c r="F1337" s="556"/>
      <c r="G1337" s="556"/>
      <c r="H1337" s="654"/>
      <c r="I1337" s="654"/>
      <c r="J1337" s="654"/>
      <c r="K1337" s="556"/>
      <c r="L1337" s="654"/>
      <c r="M1337" s="556"/>
      <c r="N1337" s="654"/>
      <c r="O1337" s="654"/>
      <c r="P1337" s="654"/>
      <c r="Q1337" s="556"/>
      <c r="R1337" s="654"/>
      <c r="S1337" s="556"/>
      <c r="T1337" s="441"/>
      <c r="U1337" s="654"/>
      <c r="V1337" s="374"/>
      <c r="W1337" s="243">
        <v>600</v>
      </c>
      <c r="X1337" s="112" t="s">
        <v>8</v>
      </c>
      <c r="Y1337" s="422"/>
      <c r="Z1337" s="419"/>
      <c r="AA1337" s="419"/>
      <c r="AB1337" s="419"/>
      <c r="AC1337" s="422"/>
      <c r="AD1337" s="419"/>
      <c r="AE1337" s="422"/>
      <c r="AF1337" s="419"/>
      <c r="AG1337" s="419"/>
      <c r="AH1337" s="419"/>
      <c r="AI1337" s="422"/>
      <c r="AJ1337" s="419"/>
      <c r="AK1337" s="422"/>
      <c r="AL1337" s="419"/>
      <c r="AM1337" s="419"/>
      <c r="AN1337" s="419"/>
      <c r="AO1337" s="422"/>
      <c r="AP1337" s="419"/>
      <c r="AQ1337" s="422"/>
      <c r="AR1337" s="419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</row>
    <row r="1338" spans="1:86">
      <c r="A1338" s="485"/>
      <c r="B1338" s="636"/>
      <c r="C1338" s="500"/>
      <c r="D1338" s="557"/>
      <c r="E1338" s="557"/>
      <c r="F1338" s="557"/>
      <c r="G1338" s="557"/>
      <c r="H1338" s="636"/>
      <c r="I1338" s="636"/>
      <c r="J1338" s="636"/>
      <c r="K1338" s="557"/>
      <c r="L1338" s="636"/>
      <c r="M1338" s="557"/>
      <c r="N1338" s="636"/>
      <c r="O1338" s="636"/>
      <c r="P1338" s="636"/>
      <c r="Q1338" s="557"/>
      <c r="R1338" s="636"/>
      <c r="S1338" s="557"/>
      <c r="T1338" s="442"/>
      <c r="U1338" s="636"/>
      <c r="V1338" s="232" t="s">
        <v>105</v>
      </c>
      <c r="W1338" s="243">
        <v>600</v>
      </c>
      <c r="X1338" s="112" t="s">
        <v>8</v>
      </c>
      <c r="Y1338" s="423"/>
      <c r="Z1338" s="420"/>
      <c r="AA1338" s="420"/>
      <c r="AB1338" s="420"/>
      <c r="AC1338" s="423"/>
      <c r="AD1338" s="420"/>
      <c r="AE1338" s="423"/>
      <c r="AF1338" s="420"/>
      <c r="AG1338" s="420"/>
      <c r="AH1338" s="420"/>
      <c r="AI1338" s="423"/>
      <c r="AJ1338" s="420"/>
      <c r="AK1338" s="423"/>
      <c r="AL1338" s="420"/>
      <c r="AM1338" s="420"/>
      <c r="AN1338" s="420"/>
      <c r="AO1338" s="423"/>
      <c r="AP1338" s="420"/>
      <c r="AQ1338" s="423"/>
      <c r="AR1338" s="420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</row>
    <row r="1339" spans="1:86">
      <c r="A1339" s="468">
        <v>339</v>
      </c>
      <c r="B1339" s="440" t="s">
        <v>1396</v>
      </c>
      <c r="C1339" s="498" t="s">
        <v>1397</v>
      </c>
      <c r="D1339" s="501">
        <v>0.5</v>
      </c>
      <c r="E1339" s="501">
        <v>2100</v>
      </c>
      <c r="F1339" s="501">
        <v>0.5</v>
      </c>
      <c r="G1339" s="501">
        <v>2100</v>
      </c>
      <c r="H1339" s="440"/>
      <c r="I1339" s="440"/>
      <c r="J1339" s="440"/>
      <c r="K1339" s="501"/>
      <c r="L1339" s="440"/>
      <c r="M1339" s="501"/>
      <c r="N1339" s="440" t="s">
        <v>2027</v>
      </c>
      <c r="O1339" s="440" t="s">
        <v>1698</v>
      </c>
      <c r="P1339" s="440" t="s">
        <v>11</v>
      </c>
      <c r="Q1339" s="267">
        <v>0.3</v>
      </c>
      <c r="R1339" s="226" t="s">
        <v>5</v>
      </c>
      <c r="S1339" s="421">
        <v>3878.0045120254417</v>
      </c>
      <c r="T1339" s="418"/>
      <c r="U1339" s="418"/>
      <c r="V1339" s="418"/>
      <c r="W1339" s="421"/>
      <c r="X1339" s="418"/>
      <c r="Y1339" s="421"/>
      <c r="Z1339" s="418"/>
      <c r="AA1339" s="418"/>
      <c r="AB1339" s="418"/>
      <c r="AC1339" s="421"/>
      <c r="AD1339" s="418"/>
      <c r="AE1339" s="421"/>
      <c r="AF1339" s="418"/>
      <c r="AG1339" s="418"/>
      <c r="AH1339" s="418"/>
      <c r="AI1339" s="421"/>
      <c r="AJ1339" s="418"/>
      <c r="AK1339" s="421"/>
      <c r="AL1339" s="418"/>
      <c r="AM1339" s="418"/>
      <c r="AN1339" s="418"/>
      <c r="AO1339" s="421"/>
      <c r="AP1339" s="418"/>
      <c r="AQ1339" s="421"/>
      <c r="AR1339" s="418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</row>
    <row r="1340" spans="1:86">
      <c r="A1340" s="469"/>
      <c r="B1340" s="441"/>
      <c r="C1340" s="499"/>
      <c r="D1340" s="502"/>
      <c r="E1340" s="502"/>
      <c r="F1340" s="502"/>
      <c r="G1340" s="502"/>
      <c r="H1340" s="441"/>
      <c r="I1340" s="441"/>
      <c r="J1340" s="441"/>
      <c r="K1340" s="502"/>
      <c r="L1340" s="441"/>
      <c r="M1340" s="502"/>
      <c r="N1340" s="441"/>
      <c r="O1340" s="441"/>
      <c r="P1340" s="442"/>
      <c r="Q1340" s="268">
        <v>1260</v>
      </c>
      <c r="R1340" s="229" t="s">
        <v>8</v>
      </c>
      <c r="S1340" s="422"/>
      <c r="T1340" s="419"/>
      <c r="U1340" s="419"/>
      <c r="V1340" s="419"/>
      <c r="W1340" s="422"/>
      <c r="X1340" s="419"/>
      <c r="Y1340" s="422"/>
      <c r="Z1340" s="419"/>
      <c r="AA1340" s="419"/>
      <c r="AB1340" s="419"/>
      <c r="AC1340" s="422"/>
      <c r="AD1340" s="419"/>
      <c r="AE1340" s="422"/>
      <c r="AF1340" s="419"/>
      <c r="AG1340" s="419"/>
      <c r="AH1340" s="419"/>
      <c r="AI1340" s="422"/>
      <c r="AJ1340" s="419"/>
      <c r="AK1340" s="422"/>
      <c r="AL1340" s="419"/>
      <c r="AM1340" s="419"/>
      <c r="AN1340" s="419"/>
      <c r="AO1340" s="422"/>
      <c r="AP1340" s="419"/>
      <c r="AQ1340" s="422"/>
      <c r="AR1340" s="419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</row>
    <row r="1341" spans="1:86">
      <c r="A1341" s="470"/>
      <c r="B1341" s="442"/>
      <c r="C1341" s="500"/>
      <c r="D1341" s="503"/>
      <c r="E1341" s="503"/>
      <c r="F1341" s="503"/>
      <c r="G1341" s="503"/>
      <c r="H1341" s="442"/>
      <c r="I1341" s="442"/>
      <c r="J1341" s="442"/>
      <c r="K1341" s="503"/>
      <c r="L1341" s="442"/>
      <c r="M1341" s="503"/>
      <c r="N1341" s="442"/>
      <c r="O1341" s="442"/>
      <c r="P1341" s="232" t="s">
        <v>105</v>
      </c>
      <c r="Q1341" s="268">
        <f>Q1340</f>
        <v>1260</v>
      </c>
      <c r="R1341" s="229" t="s">
        <v>8</v>
      </c>
      <c r="S1341" s="423"/>
      <c r="T1341" s="420"/>
      <c r="U1341" s="420"/>
      <c r="V1341" s="420"/>
      <c r="W1341" s="423"/>
      <c r="X1341" s="420"/>
      <c r="Y1341" s="423"/>
      <c r="Z1341" s="420"/>
      <c r="AA1341" s="420"/>
      <c r="AB1341" s="420"/>
      <c r="AC1341" s="423"/>
      <c r="AD1341" s="420"/>
      <c r="AE1341" s="423"/>
      <c r="AF1341" s="420"/>
      <c r="AG1341" s="420"/>
      <c r="AH1341" s="420"/>
      <c r="AI1341" s="423"/>
      <c r="AJ1341" s="420"/>
      <c r="AK1341" s="423"/>
      <c r="AL1341" s="420"/>
      <c r="AM1341" s="420"/>
      <c r="AN1341" s="420"/>
      <c r="AO1341" s="423"/>
      <c r="AP1341" s="420"/>
      <c r="AQ1341" s="423"/>
      <c r="AR1341" s="420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</row>
    <row r="1342" spans="1:86">
      <c r="A1342" s="468">
        <v>340</v>
      </c>
      <c r="B1342" s="440" t="s">
        <v>1401</v>
      </c>
      <c r="C1342" s="498" t="s">
        <v>2028</v>
      </c>
      <c r="D1342" s="501">
        <v>1</v>
      </c>
      <c r="E1342" s="501">
        <v>3500</v>
      </c>
      <c r="F1342" s="501">
        <v>1</v>
      </c>
      <c r="G1342" s="501">
        <v>3500</v>
      </c>
      <c r="H1342" s="440"/>
      <c r="I1342" s="440"/>
      <c r="J1342" s="440"/>
      <c r="K1342" s="501"/>
      <c r="L1342" s="440"/>
      <c r="M1342" s="501"/>
      <c r="N1342" s="440" t="s">
        <v>1679</v>
      </c>
      <c r="O1342" s="440" t="s">
        <v>1680</v>
      </c>
      <c r="P1342" s="440" t="s">
        <v>11</v>
      </c>
      <c r="Q1342" s="267">
        <v>0.8</v>
      </c>
      <c r="R1342" s="226" t="s">
        <v>5</v>
      </c>
      <c r="S1342" s="564">
        <v>8341.3453654011992</v>
      </c>
      <c r="T1342" s="561"/>
      <c r="U1342" s="561"/>
      <c r="V1342" s="561"/>
      <c r="W1342" s="564"/>
      <c r="X1342" s="561"/>
      <c r="Y1342" s="564"/>
      <c r="Z1342" s="561"/>
      <c r="AA1342" s="561"/>
      <c r="AB1342" s="561"/>
      <c r="AC1342" s="564"/>
      <c r="AD1342" s="561"/>
      <c r="AE1342" s="564"/>
      <c r="AF1342" s="561"/>
      <c r="AG1342" s="561"/>
      <c r="AH1342" s="561"/>
      <c r="AI1342" s="564"/>
      <c r="AJ1342" s="561"/>
      <c r="AK1342" s="564"/>
      <c r="AL1342" s="561"/>
      <c r="AM1342" s="561"/>
      <c r="AN1342" s="561"/>
      <c r="AO1342" s="564"/>
      <c r="AP1342" s="561"/>
      <c r="AQ1342" s="564"/>
      <c r="AR1342" s="56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</row>
    <row r="1343" spans="1:86">
      <c r="A1343" s="469"/>
      <c r="B1343" s="441"/>
      <c r="C1343" s="499"/>
      <c r="D1343" s="502"/>
      <c r="E1343" s="502"/>
      <c r="F1343" s="502"/>
      <c r="G1343" s="502"/>
      <c r="H1343" s="441"/>
      <c r="I1343" s="441"/>
      <c r="J1343" s="441"/>
      <c r="K1343" s="502"/>
      <c r="L1343" s="441"/>
      <c r="M1343" s="502"/>
      <c r="N1343" s="441"/>
      <c r="O1343" s="441"/>
      <c r="P1343" s="442"/>
      <c r="Q1343" s="268">
        <v>3500</v>
      </c>
      <c r="R1343" s="229" t="s">
        <v>8</v>
      </c>
      <c r="S1343" s="565"/>
      <c r="T1343" s="562"/>
      <c r="U1343" s="562"/>
      <c r="V1343" s="562"/>
      <c r="W1343" s="565"/>
      <c r="X1343" s="562"/>
      <c r="Y1343" s="565"/>
      <c r="Z1343" s="562"/>
      <c r="AA1343" s="562"/>
      <c r="AB1343" s="562"/>
      <c r="AC1343" s="565"/>
      <c r="AD1343" s="562"/>
      <c r="AE1343" s="565"/>
      <c r="AF1343" s="562"/>
      <c r="AG1343" s="562"/>
      <c r="AH1343" s="562"/>
      <c r="AI1343" s="565"/>
      <c r="AJ1343" s="562"/>
      <c r="AK1343" s="565"/>
      <c r="AL1343" s="562"/>
      <c r="AM1343" s="562"/>
      <c r="AN1343" s="562"/>
      <c r="AO1343" s="565"/>
      <c r="AP1343" s="562"/>
      <c r="AQ1343" s="565"/>
      <c r="AR1343" s="562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</row>
    <row r="1344" spans="1:86">
      <c r="A1344" s="470"/>
      <c r="B1344" s="442"/>
      <c r="C1344" s="500"/>
      <c r="D1344" s="503"/>
      <c r="E1344" s="503"/>
      <c r="F1344" s="503"/>
      <c r="G1344" s="503"/>
      <c r="H1344" s="442"/>
      <c r="I1344" s="442"/>
      <c r="J1344" s="442"/>
      <c r="K1344" s="503"/>
      <c r="L1344" s="442"/>
      <c r="M1344" s="503"/>
      <c r="N1344" s="442"/>
      <c r="O1344" s="442"/>
      <c r="P1344" s="232" t="s">
        <v>105</v>
      </c>
      <c r="Q1344" s="268">
        <v>3500</v>
      </c>
      <c r="R1344" s="229" t="s">
        <v>8</v>
      </c>
      <c r="S1344" s="566"/>
      <c r="T1344" s="563"/>
      <c r="U1344" s="563"/>
      <c r="V1344" s="563"/>
      <c r="W1344" s="566"/>
      <c r="X1344" s="563"/>
      <c r="Y1344" s="566"/>
      <c r="Z1344" s="563"/>
      <c r="AA1344" s="563"/>
      <c r="AB1344" s="563"/>
      <c r="AC1344" s="566"/>
      <c r="AD1344" s="563"/>
      <c r="AE1344" s="566"/>
      <c r="AF1344" s="563"/>
      <c r="AG1344" s="563"/>
      <c r="AH1344" s="563"/>
      <c r="AI1344" s="566"/>
      <c r="AJ1344" s="563"/>
      <c r="AK1344" s="566"/>
      <c r="AL1344" s="563"/>
      <c r="AM1344" s="563"/>
      <c r="AN1344" s="563"/>
      <c r="AO1344" s="566"/>
      <c r="AP1344" s="563"/>
      <c r="AQ1344" s="566"/>
      <c r="AR1344" s="563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</row>
    <row r="1345" spans="1:86">
      <c r="A1345" s="484">
        <v>341</v>
      </c>
      <c r="B1345" s="635">
        <v>353820</v>
      </c>
      <c r="C1345" s="498" t="s">
        <v>1403</v>
      </c>
      <c r="D1345" s="555">
        <v>1.9</v>
      </c>
      <c r="E1345" s="555">
        <v>6650</v>
      </c>
      <c r="F1345" s="555">
        <v>1.9</v>
      </c>
      <c r="G1345" s="555">
        <v>6650</v>
      </c>
      <c r="H1345" s="635"/>
      <c r="I1345" s="635"/>
      <c r="J1345" s="635"/>
      <c r="K1345" s="555"/>
      <c r="L1345" s="635"/>
      <c r="M1345" s="555"/>
      <c r="N1345" s="635"/>
      <c r="O1345" s="635"/>
      <c r="P1345" s="635"/>
      <c r="Q1345" s="555"/>
      <c r="R1345" s="635"/>
      <c r="S1345" s="555"/>
      <c r="T1345" s="440" t="s">
        <v>2029</v>
      </c>
      <c r="U1345" s="635" t="s">
        <v>1682</v>
      </c>
      <c r="V1345" s="372" t="s">
        <v>11</v>
      </c>
      <c r="W1345" s="243">
        <v>0.4</v>
      </c>
      <c r="X1345" s="112" t="s">
        <v>5</v>
      </c>
      <c r="Y1345" s="421">
        <v>5384.4519999999984</v>
      </c>
      <c r="Z1345" s="418"/>
      <c r="AA1345" s="418"/>
      <c r="AB1345" s="418"/>
      <c r="AC1345" s="421"/>
      <c r="AD1345" s="418"/>
      <c r="AE1345" s="421"/>
      <c r="AF1345" s="418"/>
      <c r="AG1345" s="418"/>
      <c r="AH1345" s="418"/>
      <c r="AI1345" s="421"/>
      <c r="AJ1345" s="418"/>
      <c r="AK1345" s="421"/>
      <c r="AL1345" s="418"/>
      <c r="AM1345" s="418"/>
      <c r="AN1345" s="418"/>
      <c r="AO1345" s="421"/>
      <c r="AP1345" s="418"/>
      <c r="AQ1345" s="421"/>
      <c r="AR1345" s="418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</row>
    <row r="1346" spans="1:86">
      <c r="A1346" s="504"/>
      <c r="B1346" s="654"/>
      <c r="C1346" s="499"/>
      <c r="D1346" s="556"/>
      <c r="E1346" s="556"/>
      <c r="F1346" s="556"/>
      <c r="G1346" s="556"/>
      <c r="H1346" s="654"/>
      <c r="I1346" s="654"/>
      <c r="J1346" s="654"/>
      <c r="K1346" s="556"/>
      <c r="L1346" s="654"/>
      <c r="M1346" s="556"/>
      <c r="N1346" s="654"/>
      <c r="O1346" s="654"/>
      <c r="P1346" s="654"/>
      <c r="Q1346" s="556"/>
      <c r="R1346" s="654"/>
      <c r="S1346" s="556"/>
      <c r="T1346" s="441"/>
      <c r="U1346" s="654"/>
      <c r="V1346" s="374"/>
      <c r="W1346" s="243">
        <v>1400</v>
      </c>
      <c r="X1346" s="112" t="s">
        <v>8</v>
      </c>
      <c r="Y1346" s="422"/>
      <c r="Z1346" s="419"/>
      <c r="AA1346" s="419"/>
      <c r="AB1346" s="419"/>
      <c r="AC1346" s="422"/>
      <c r="AD1346" s="419"/>
      <c r="AE1346" s="422"/>
      <c r="AF1346" s="419"/>
      <c r="AG1346" s="419"/>
      <c r="AH1346" s="419"/>
      <c r="AI1346" s="422"/>
      <c r="AJ1346" s="419"/>
      <c r="AK1346" s="422"/>
      <c r="AL1346" s="419"/>
      <c r="AM1346" s="419"/>
      <c r="AN1346" s="419"/>
      <c r="AO1346" s="422"/>
      <c r="AP1346" s="419"/>
      <c r="AQ1346" s="422"/>
      <c r="AR1346" s="419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</row>
    <row r="1347" spans="1:86">
      <c r="A1347" s="485"/>
      <c r="B1347" s="636"/>
      <c r="C1347" s="500"/>
      <c r="D1347" s="557"/>
      <c r="E1347" s="557"/>
      <c r="F1347" s="557"/>
      <c r="G1347" s="557"/>
      <c r="H1347" s="636"/>
      <c r="I1347" s="636"/>
      <c r="J1347" s="636"/>
      <c r="K1347" s="557"/>
      <c r="L1347" s="636"/>
      <c r="M1347" s="557"/>
      <c r="N1347" s="636"/>
      <c r="O1347" s="636"/>
      <c r="P1347" s="636"/>
      <c r="Q1347" s="557"/>
      <c r="R1347" s="636"/>
      <c r="S1347" s="557"/>
      <c r="T1347" s="442"/>
      <c r="U1347" s="636"/>
      <c r="V1347" s="232" t="s">
        <v>105</v>
      </c>
      <c r="W1347" s="243">
        <v>1400</v>
      </c>
      <c r="X1347" s="112" t="s">
        <v>8</v>
      </c>
      <c r="Y1347" s="423"/>
      <c r="Z1347" s="420"/>
      <c r="AA1347" s="420"/>
      <c r="AB1347" s="420"/>
      <c r="AC1347" s="423"/>
      <c r="AD1347" s="420"/>
      <c r="AE1347" s="423"/>
      <c r="AF1347" s="420"/>
      <c r="AG1347" s="420"/>
      <c r="AH1347" s="420"/>
      <c r="AI1347" s="423"/>
      <c r="AJ1347" s="420"/>
      <c r="AK1347" s="423"/>
      <c r="AL1347" s="420"/>
      <c r="AM1347" s="420"/>
      <c r="AN1347" s="420"/>
      <c r="AO1347" s="423"/>
      <c r="AP1347" s="420"/>
      <c r="AQ1347" s="423"/>
      <c r="AR1347" s="420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</row>
    <row r="1348" spans="1:86">
      <c r="A1348" s="468">
        <v>342</v>
      </c>
      <c r="B1348" s="440" t="s">
        <v>1404</v>
      </c>
      <c r="C1348" s="498" t="s">
        <v>1405</v>
      </c>
      <c r="D1348" s="501">
        <v>0.7</v>
      </c>
      <c r="E1348" s="501">
        <v>2100</v>
      </c>
      <c r="F1348" s="501">
        <v>0.7</v>
      </c>
      <c r="G1348" s="501">
        <v>2100</v>
      </c>
      <c r="H1348" s="440"/>
      <c r="I1348" s="440"/>
      <c r="J1348" s="440"/>
      <c r="K1348" s="501"/>
      <c r="L1348" s="440"/>
      <c r="M1348" s="501"/>
      <c r="N1348" s="440"/>
      <c r="O1348" s="440"/>
      <c r="P1348" s="440"/>
      <c r="Q1348" s="501"/>
      <c r="R1348" s="440"/>
      <c r="S1348" s="501"/>
      <c r="T1348" s="440" t="s">
        <v>1959</v>
      </c>
      <c r="U1348" s="440" t="s">
        <v>1788</v>
      </c>
      <c r="V1348" s="440" t="s">
        <v>11</v>
      </c>
      <c r="W1348" s="243">
        <v>0.2</v>
      </c>
      <c r="X1348" s="112" t="s">
        <v>5</v>
      </c>
      <c r="Y1348" s="421">
        <v>2692.2259999999992</v>
      </c>
      <c r="Z1348" s="418"/>
      <c r="AA1348" s="418"/>
      <c r="AB1348" s="418"/>
      <c r="AC1348" s="421"/>
      <c r="AD1348" s="418"/>
      <c r="AE1348" s="421"/>
      <c r="AF1348" s="418"/>
      <c r="AG1348" s="418"/>
      <c r="AH1348" s="418"/>
      <c r="AI1348" s="421"/>
      <c r="AJ1348" s="418"/>
      <c r="AK1348" s="421"/>
      <c r="AL1348" s="418"/>
      <c r="AM1348" s="418"/>
      <c r="AN1348" s="418"/>
      <c r="AO1348" s="421"/>
      <c r="AP1348" s="418"/>
      <c r="AQ1348" s="421"/>
      <c r="AR1348" s="418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</row>
    <row r="1349" spans="1:86">
      <c r="A1349" s="469"/>
      <c r="B1349" s="441"/>
      <c r="C1349" s="499"/>
      <c r="D1349" s="502"/>
      <c r="E1349" s="502"/>
      <c r="F1349" s="502"/>
      <c r="G1349" s="502"/>
      <c r="H1349" s="441"/>
      <c r="I1349" s="441"/>
      <c r="J1349" s="441"/>
      <c r="K1349" s="502"/>
      <c r="L1349" s="441"/>
      <c r="M1349" s="502"/>
      <c r="N1349" s="441"/>
      <c r="O1349" s="441"/>
      <c r="P1349" s="441"/>
      <c r="Q1349" s="502"/>
      <c r="R1349" s="441"/>
      <c r="S1349" s="502"/>
      <c r="T1349" s="441"/>
      <c r="U1349" s="441"/>
      <c r="V1349" s="442"/>
      <c r="W1349" s="243">
        <v>600</v>
      </c>
      <c r="X1349" s="112" t="s">
        <v>8</v>
      </c>
      <c r="Y1349" s="422"/>
      <c r="Z1349" s="419"/>
      <c r="AA1349" s="419"/>
      <c r="AB1349" s="419"/>
      <c r="AC1349" s="422"/>
      <c r="AD1349" s="419"/>
      <c r="AE1349" s="422"/>
      <c r="AF1349" s="419"/>
      <c r="AG1349" s="419"/>
      <c r="AH1349" s="419"/>
      <c r="AI1349" s="422"/>
      <c r="AJ1349" s="419"/>
      <c r="AK1349" s="422"/>
      <c r="AL1349" s="419"/>
      <c r="AM1349" s="419"/>
      <c r="AN1349" s="419"/>
      <c r="AO1349" s="422"/>
      <c r="AP1349" s="419"/>
      <c r="AQ1349" s="422"/>
      <c r="AR1349" s="419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</row>
    <row r="1350" spans="1:86">
      <c r="A1350" s="469"/>
      <c r="B1350" s="441"/>
      <c r="C1350" s="499"/>
      <c r="D1350" s="502"/>
      <c r="E1350" s="502"/>
      <c r="F1350" s="502"/>
      <c r="G1350" s="502"/>
      <c r="H1350" s="441"/>
      <c r="I1350" s="441"/>
      <c r="J1350" s="441"/>
      <c r="K1350" s="502"/>
      <c r="L1350" s="441"/>
      <c r="M1350" s="502"/>
      <c r="N1350" s="441"/>
      <c r="O1350" s="441"/>
      <c r="P1350" s="441"/>
      <c r="Q1350" s="502"/>
      <c r="R1350" s="441"/>
      <c r="S1350" s="502"/>
      <c r="T1350" s="441"/>
      <c r="U1350" s="441"/>
      <c r="V1350" s="372" t="s">
        <v>12</v>
      </c>
      <c r="W1350" s="268">
        <v>20</v>
      </c>
      <c r="X1350" s="112" t="s">
        <v>8</v>
      </c>
      <c r="Y1350" s="422"/>
      <c r="Z1350" s="419"/>
      <c r="AA1350" s="419"/>
      <c r="AB1350" s="419"/>
      <c r="AC1350" s="422"/>
      <c r="AD1350" s="419"/>
      <c r="AE1350" s="422"/>
      <c r="AF1350" s="419"/>
      <c r="AG1350" s="419"/>
      <c r="AH1350" s="419"/>
      <c r="AI1350" s="422"/>
      <c r="AJ1350" s="419"/>
      <c r="AK1350" s="422"/>
      <c r="AL1350" s="419"/>
      <c r="AM1350" s="419"/>
      <c r="AN1350" s="419"/>
      <c r="AO1350" s="422"/>
      <c r="AP1350" s="419"/>
      <c r="AQ1350" s="422"/>
      <c r="AR1350" s="419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</row>
    <row r="1351" spans="1:86">
      <c r="A1351" s="469"/>
      <c r="B1351" s="441"/>
      <c r="C1351" s="499"/>
      <c r="D1351" s="502"/>
      <c r="E1351" s="502"/>
      <c r="F1351" s="502"/>
      <c r="G1351" s="502"/>
      <c r="H1351" s="441"/>
      <c r="I1351" s="441"/>
      <c r="J1351" s="441"/>
      <c r="K1351" s="502"/>
      <c r="L1351" s="441"/>
      <c r="M1351" s="502"/>
      <c r="N1351" s="441"/>
      <c r="O1351" s="441"/>
      <c r="P1351" s="441"/>
      <c r="Q1351" s="502"/>
      <c r="R1351" s="441"/>
      <c r="S1351" s="502"/>
      <c r="T1351" s="441"/>
      <c r="U1351" s="441"/>
      <c r="V1351" s="374"/>
      <c r="W1351" s="267">
        <v>0.2</v>
      </c>
      <c r="X1351" s="226" t="s">
        <v>5</v>
      </c>
      <c r="Y1351" s="422"/>
      <c r="Z1351" s="419"/>
      <c r="AA1351" s="419"/>
      <c r="AB1351" s="419"/>
      <c r="AC1351" s="422"/>
      <c r="AD1351" s="419"/>
      <c r="AE1351" s="422"/>
      <c r="AF1351" s="419"/>
      <c r="AG1351" s="419"/>
      <c r="AH1351" s="419"/>
      <c r="AI1351" s="422"/>
      <c r="AJ1351" s="419"/>
      <c r="AK1351" s="422"/>
      <c r="AL1351" s="419"/>
      <c r="AM1351" s="419"/>
      <c r="AN1351" s="419"/>
      <c r="AO1351" s="422"/>
      <c r="AP1351" s="419"/>
      <c r="AQ1351" s="422"/>
      <c r="AR1351" s="419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</row>
    <row r="1352" spans="1:86">
      <c r="A1352" s="470"/>
      <c r="B1352" s="442"/>
      <c r="C1352" s="500"/>
      <c r="D1352" s="503"/>
      <c r="E1352" s="503"/>
      <c r="F1352" s="503"/>
      <c r="G1352" s="503"/>
      <c r="H1352" s="442"/>
      <c r="I1352" s="442"/>
      <c r="J1352" s="442"/>
      <c r="K1352" s="503"/>
      <c r="L1352" s="442"/>
      <c r="M1352" s="503"/>
      <c r="N1352" s="442"/>
      <c r="O1352" s="442"/>
      <c r="P1352" s="442"/>
      <c r="Q1352" s="503"/>
      <c r="R1352" s="442"/>
      <c r="S1352" s="503"/>
      <c r="T1352" s="442"/>
      <c r="U1352" s="442"/>
      <c r="V1352" s="232" t="s">
        <v>105</v>
      </c>
      <c r="W1352" s="243">
        <v>600</v>
      </c>
      <c r="X1352" s="112" t="s">
        <v>8</v>
      </c>
      <c r="Y1352" s="423"/>
      <c r="Z1352" s="420"/>
      <c r="AA1352" s="420"/>
      <c r="AB1352" s="420"/>
      <c r="AC1352" s="423"/>
      <c r="AD1352" s="420"/>
      <c r="AE1352" s="423"/>
      <c r="AF1352" s="420"/>
      <c r="AG1352" s="420"/>
      <c r="AH1352" s="420"/>
      <c r="AI1352" s="423"/>
      <c r="AJ1352" s="420"/>
      <c r="AK1352" s="423"/>
      <c r="AL1352" s="420"/>
      <c r="AM1352" s="420"/>
      <c r="AN1352" s="420"/>
      <c r="AO1352" s="423"/>
      <c r="AP1352" s="420"/>
      <c r="AQ1352" s="423"/>
      <c r="AR1352" s="420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</row>
    <row r="1353" spans="1:86">
      <c r="A1353" s="468">
        <v>343</v>
      </c>
      <c r="B1353" s="440" t="s">
        <v>1406</v>
      </c>
      <c r="C1353" s="498" t="s">
        <v>1407</v>
      </c>
      <c r="D1353" s="501">
        <v>0.4</v>
      </c>
      <c r="E1353" s="501">
        <v>1600</v>
      </c>
      <c r="F1353" s="501">
        <v>0.4</v>
      </c>
      <c r="G1353" s="501">
        <v>1600</v>
      </c>
      <c r="H1353" s="440"/>
      <c r="I1353" s="440"/>
      <c r="J1353" s="440"/>
      <c r="K1353" s="501"/>
      <c r="L1353" s="440"/>
      <c r="M1353" s="501"/>
      <c r="N1353" s="440" t="s">
        <v>1847</v>
      </c>
      <c r="O1353" s="440" t="s">
        <v>1733</v>
      </c>
      <c r="P1353" s="440" t="s">
        <v>11</v>
      </c>
      <c r="Q1353" s="267">
        <v>0.1</v>
      </c>
      <c r="R1353" s="226" t="s">
        <v>5</v>
      </c>
      <c r="S1353" s="421">
        <v>1292.6681706751476</v>
      </c>
      <c r="T1353" s="418"/>
      <c r="U1353" s="418"/>
      <c r="V1353" s="418"/>
      <c r="W1353" s="421"/>
      <c r="X1353" s="418"/>
      <c r="Y1353" s="421"/>
      <c r="Z1353" s="418"/>
      <c r="AA1353" s="418"/>
      <c r="AB1353" s="418"/>
      <c r="AC1353" s="421"/>
      <c r="AD1353" s="418"/>
      <c r="AE1353" s="421"/>
      <c r="AF1353" s="418"/>
      <c r="AG1353" s="418"/>
      <c r="AH1353" s="418"/>
      <c r="AI1353" s="421"/>
      <c r="AJ1353" s="418"/>
      <c r="AK1353" s="421"/>
      <c r="AL1353" s="418"/>
      <c r="AM1353" s="418"/>
      <c r="AN1353" s="418"/>
      <c r="AO1353" s="421"/>
      <c r="AP1353" s="418"/>
      <c r="AQ1353" s="421"/>
      <c r="AR1353" s="418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</row>
    <row r="1354" spans="1:86">
      <c r="A1354" s="469"/>
      <c r="B1354" s="441"/>
      <c r="C1354" s="499"/>
      <c r="D1354" s="502"/>
      <c r="E1354" s="502"/>
      <c r="F1354" s="502"/>
      <c r="G1354" s="502"/>
      <c r="H1354" s="441"/>
      <c r="I1354" s="441"/>
      <c r="J1354" s="441"/>
      <c r="K1354" s="502"/>
      <c r="L1354" s="441"/>
      <c r="M1354" s="502"/>
      <c r="N1354" s="441"/>
      <c r="O1354" s="441"/>
      <c r="P1354" s="442"/>
      <c r="Q1354" s="268">
        <v>800</v>
      </c>
      <c r="R1354" s="229" t="s">
        <v>8</v>
      </c>
      <c r="S1354" s="422"/>
      <c r="T1354" s="419"/>
      <c r="U1354" s="419"/>
      <c r="V1354" s="419"/>
      <c r="W1354" s="422"/>
      <c r="X1354" s="419"/>
      <c r="Y1354" s="422"/>
      <c r="Z1354" s="419"/>
      <c r="AA1354" s="419"/>
      <c r="AB1354" s="419"/>
      <c r="AC1354" s="422"/>
      <c r="AD1354" s="419"/>
      <c r="AE1354" s="422"/>
      <c r="AF1354" s="419"/>
      <c r="AG1354" s="419"/>
      <c r="AH1354" s="419"/>
      <c r="AI1354" s="422"/>
      <c r="AJ1354" s="419"/>
      <c r="AK1354" s="422"/>
      <c r="AL1354" s="419"/>
      <c r="AM1354" s="419"/>
      <c r="AN1354" s="419"/>
      <c r="AO1354" s="422"/>
      <c r="AP1354" s="419"/>
      <c r="AQ1354" s="422"/>
      <c r="AR1354" s="419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</row>
    <row r="1355" spans="1:86">
      <c r="A1355" s="470"/>
      <c r="B1355" s="442"/>
      <c r="C1355" s="500"/>
      <c r="D1355" s="503"/>
      <c r="E1355" s="503"/>
      <c r="F1355" s="503"/>
      <c r="G1355" s="503"/>
      <c r="H1355" s="442"/>
      <c r="I1355" s="442"/>
      <c r="J1355" s="442"/>
      <c r="K1355" s="503"/>
      <c r="L1355" s="442"/>
      <c r="M1355" s="503"/>
      <c r="N1355" s="442"/>
      <c r="O1355" s="442"/>
      <c r="P1355" s="232" t="s">
        <v>105</v>
      </c>
      <c r="Q1355" s="268">
        <f>Q1354</f>
        <v>800</v>
      </c>
      <c r="R1355" s="229" t="s">
        <v>8</v>
      </c>
      <c r="S1355" s="423"/>
      <c r="T1355" s="420"/>
      <c r="U1355" s="420"/>
      <c r="V1355" s="420"/>
      <c r="W1355" s="423"/>
      <c r="X1355" s="420"/>
      <c r="Y1355" s="423"/>
      <c r="Z1355" s="420"/>
      <c r="AA1355" s="420"/>
      <c r="AB1355" s="420"/>
      <c r="AC1355" s="423"/>
      <c r="AD1355" s="420"/>
      <c r="AE1355" s="423"/>
      <c r="AF1355" s="420"/>
      <c r="AG1355" s="420"/>
      <c r="AH1355" s="420"/>
      <c r="AI1355" s="423"/>
      <c r="AJ1355" s="420"/>
      <c r="AK1355" s="423"/>
      <c r="AL1355" s="420"/>
      <c r="AM1355" s="420"/>
      <c r="AN1355" s="420"/>
      <c r="AO1355" s="423"/>
      <c r="AP1355" s="420"/>
      <c r="AQ1355" s="423"/>
      <c r="AR1355" s="420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</row>
    <row r="1356" spans="1:86">
      <c r="A1356" s="468">
        <v>344</v>
      </c>
      <c r="B1356" s="440" t="s">
        <v>1408</v>
      </c>
      <c r="C1356" s="498" t="s">
        <v>1409</v>
      </c>
      <c r="D1356" s="501">
        <v>0.8</v>
      </c>
      <c r="E1356" s="501">
        <v>3500</v>
      </c>
      <c r="F1356" s="501">
        <v>0.8</v>
      </c>
      <c r="G1356" s="501">
        <v>3500</v>
      </c>
      <c r="H1356" s="440"/>
      <c r="I1356" s="440"/>
      <c r="J1356" s="440"/>
      <c r="K1356" s="501"/>
      <c r="L1356" s="440"/>
      <c r="M1356" s="501"/>
      <c r="N1356" s="440" t="s">
        <v>2030</v>
      </c>
      <c r="O1356" s="440" t="s">
        <v>2167</v>
      </c>
      <c r="P1356" s="440" t="s">
        <v>11</v>
      </c>
      <c r="Q1356" s="267">
        <v>0.67200000000000004</v>
      </c>
      <c r="R1356" s="226" t="s">
        <v>5</v>
      </c>
      <c r="S1356" s="421">
        <v>8686.7301069369896</v>
      </c>
      <c r="T1356" s="418"/>
      <c r="U1356" s="418"/>
      <c r="V1356" s="418"/>
      <c r="W1356" s="421"/>
      <c r="X1356" s="418"/>
      <c r="Y1356" s="421"/>
      <c r="Z1356" s="418"/>
      <c r="AA1356" s="418"/>
      <c r="AB1356" s="418"/>
      <c r="AC1356" s="421"/>
      <c r="AD1356" s="418"/>
      <c r="AE1356" s="421"/>
      <c r="AF1356" s="418"/>
      <c r="AG1356" s="418"/>
      <c r="AH1356" s="418"/>
      <c r="AI1356" s="421"/>
      <c r="AJ1356" s="418"/>
      <c r="AK1356" s="421"/>
      <c r="AL1356" s="418"/>
      <c r="AM1356" s="418"/>
      <c r="AN1356" s="418"/>
      <c r="AO1356" s="421"/>
      <c r="AP1356" s="418"/>
      <c r="AQ1356" s="421"/>
      <c r="AR1356" s="418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</row>
    <row r="1357" spans="1:86">
      <c r="A1357" s="469"/>
      <c r="B1357" s="441"/>
      <c r="C1357" s="499"/>
      <c r="D1357" s="502"/>
      <c r="E1357" s="502"/>
      <c r="F1357" s="502"/>
      <c r="G1357" s="502"/>
      <c r="H1357" s="441"/>
      <c r="I1357" s="441"/>
      <c r="J1357" s="441"/>
      <c r="K1357" s="502"/>
      <c r="L1357" s="441"/>
      <c r="M1357" s="502"/>
      <c r="N1357" s="441"/>
      <c r="O1357" s="441"/>
      <c r="P1357" s="442"/>
      <c r="Q1357" s="268">
        <v>3046</v>
      </c>
      <c r="R1357" s="229" t="s">
        <v>8</v>
      </c>
      <c r="S1357" s="422"/>
      <c r="T1357" s="419"/>
      <c r="U1357" s="419"/>
      <c r="V1357" s="419"/>
      <c r="W1357" s="422"/>
      <c r="X1357" s="419"/>
      <c r="Y1357" s="422"/>
      <c r="Z1357" s="419"/>
      <c r="AA1357" s="419"/>
      <c r="AB1357" s="419"/>
      <c r="AC1357" s="422"/>
      <c r="AD1357" s="419"/>
      <c r="AE1357" s="422"/>
      <c r="AF1357" s="419"/>
      <c r="AG1357" s="419"/>
      <c r="AH1357" s="419"/>
      <c r="AI1357" s="422"/>
      <c r="AJ1357" s="419"/>
      <c r="AK1357" s="422"/>
      <c r="AL1357" s="419"/>
      <c r="AM1357" s="419"/>
      <c r="AN1357" s="419"/>
      <c r="AO1357" s="422"/>
      <c r="AP1357" s="419"/>
      <c r="AQ1357" s="422"/>
      <c r="AR1357" s="419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</row>
    <row r="1358" spans="1:86">
      <c r="A1358" s="470"/>
      <c r="B1358" s="442"/>
      <c r="C1358" s="500"/>
      <c r="D1358" s="503"/>
      <c r="E1358" s="503"/>
      <c r="F1358" s="503"/>
      <c r="G1358" s="503"/>
      <c r="H1358" s="442"/>
      <c r="I1358" s="442"/>
      <c r="J1358" s="442"/>
      <c r="K1358" s="503"/>
      <c r="L1358" s="442"/>
      <c r="M1358" s="503"/>
      <c r="N1358" s="442"/>
      <c r="O1358" s="442"/>
      <c r="P1358" s="232" t="s">
        <v>105</v>
      </c>
      <c r="Q1358" s="268">
        <f>Q1357</f>
        <v>3046</v>
      </c>
      <c r="R1358" s="229" t="s">
        <v>8</v>
      </c>
      <c r="S1358" s="423"/>
      <c r="T1358" s="420"/>
      <c r="U1358" s="420"/>
      <c r="V1358" s="420"/>
      <c r="W1358" s="423"/>
      <c r="X1358" s="420"/>
      <c r="Y1358" s="423"/>
      <c r="Z1358" s="420"/>
      <c r="AA1358" s="420"/>
      <c r="AB1358" s="420"/>
      <c r="AC1358" s="423"/>
      <c r="AD1358" s="420"/>
      <c r="AE1358" s="423"/>
      <c r="AF1358" s="420"/>
      <c r="AG1358" s="420"/>
      <c r="AH1358" s="420"/>
      <c r="AI1358" s="423"/>
      <c r="AJ1358" s="420"/>
      <c r="AK1358" s="423"/>
      <c r="AL1358" s="420"/>
      <c r="AM1358" s="420"/>
      <c r="AN1358" s="420"/>
      <c r="AO1358" s="423"/>
      <c r="AP1358" s="420"/>
      <c r="AQ1358" s="423"/>
      <c r="AR1358" s="420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</row>
    <row r="1359" spans="1:86">
      <c r="A1359" s="468">
        <v>345</v>
      </c>
      <c r="B1359" s="440" t="s">
        <v>1410</v>
      </c>
      <c r="C1359" s="498" t="s">
        <v>1411</v>
      </c>
      <c r="D1359" s="501">
        <v>0.6</v>
      </c>
      <c r="E1359" s="501">
        <v>2040</v>
      </c>
      <c r="F1359" s="501">
        <v>0.6</v>
      </c>
      <c r="G1359" s="501">
        <v>2040</v>
      </c>
      <c r="H1359" s="440"/>
      <c r="I1359" s="440"/>
      <c r="J1359" s="440"/>
      <c r="K1359" s="501"/>
      <c r="L1359" s="440"/>
      <c r="M1359" s="501"/>
      <c r="N1359" s="440" t="s">
        <v>2031</v>
      </c>
      <c r="O1359" s="440" t="s">
        <v>1682</v>
      </c>
      <c r="P1359" s="440" t="s">
        <v>11</v>
      </c>
      <c r="Q1359" s="267">
        <v>0.4</v>
      </c>
      <c r="R1359" s="226" t="s">
        <v>5</v>
      </c>
      <c r="S1359" s="421">
        <v>5170.6726827005887</v>
      </c>
      <c r="T1359" s="418"/>
      <c r="U1359" s="418"/>
      <c r="V1359" s="418"/>
      <c r="W1359" s="421"/>
      <c r="X1359" s="418"/>
      <c r="Y1359" s="421"/>
      <c r="Z1359" s="418"/>
      <c r="AA1359" s="418"/>
      <c r="AB1359" s="418"/>
      <c r="AC1359" s="421"/>
      <c r="AD1359" s="418"/>
      <c r="AE1359" s="421"/>
      <c r="AF1359" s="418"/>
      <c r="AG1359" s="418"/>
      <c r="AH1359" s="418"/>
      <c r="AI1359" s="421"/>
      <c r="AJ1359" s="418"/>
      <c r="AK1359" s="421"/>
      <c r="AL1359" s="418"/>
      <c r="AM1359" s="418"/>
      <c r="AN1359" s="418"/>
      <c r="AO1359" s="421"/>
      <c r="AP1359" s="418"/>
      <c r="AQ1359" s="421"/>
      <c r="AR1359" s="418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</row>
    <row r="1360" spans="1:86">
      <c r="A1360" s="469"/>
      <c r="B1360" s="441"/>
      <c r="C1360" s="499"/>
      <c r="D1360" s="502"/>
      <c r="E1360" s="502"/>
      <c r="F1360" s="502"/>
      <c r="G1360" s="502"/>
      <c r="H1360" s="441"/>
      <c r="I1360" s="441"/>
      <c r="J1360" s="441"/>
      <c r="K1360" s="502"/>
      <c r="L1360" s="441"/>
      <c r="M1360" s="502"/>
      <c r="N1360" s="441"/>
      <c r="O1360" s="441"/>
      <c r="P1360" s="442"/>
      <c r="Q1360" s="268">
        <v>1360</v>
      </c>
      <c r="R1360" s="229" t="s">
        <v>8</v>
      </c>
      <c r="S1360" s="422"/>
      <c r="T1360" s="419"/>
      <c r="U1360" s="419"/>
      <c r="V1360" s="419"/>
      <c r="W1360" s="422"/>
      <c r="X1360" s="419"/>
      <c r="Y1360" s="422"/>
      <c r="Z1360" s="419"/>
      <c r="AA1360" s="419"/>
      <c r="AB1360" s="419"/>
      <c r="AC1360" s="422"/>
      <c r="AD1360" s="419"/>
      <c r="AE1360" s="422"/>
      <c r="AF1360" s="419"/>
      <c r="AG1360" s="419"/>
      <c r="AH1360" s="419"/>
      <c r="AI1360" s="422"/>
      <c r="AJ1360" s="419"/>
      <c r="AK1360" s="422"/>
      <c r="AL1360" s="419"/>
      <c r="AM1360" s="419"/>
      <c r="AN1360" s="419"/>
      <c r="AO1360" s="422"/>
      <c r="AP1360" s="419"/>
      <c r="AQ1360" s="422"/>
      <c r="AR1360" s="419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</row>
    <row r="1361" spans="1:86">
      <c r="A1361" s="470"/>
      <c r="B1361" s="442"/>
      <c r="C1361" s="500"/>
      <c r="D1361" s="503"/>
      <c r="E1361" s="503"/>
      <c r="F1361" s="503"/>
      <c r="G1361" s="503"/>
      <c r="H1361" s="442"/>
      <c r="I1361" s="442"/>
      <c r="J1361" s="442"/>
      <c r="K1361" s="503"/>
      <c r="L1361" s="442"/>
      <c r="M1361" s="503"/>
      <c r="N1361" s="442"/>
      <c r="O1361" s="442"/>
      <c r="P1361" s="232" t="s">
        <v>105</v>
      </c>
      <c r="Q1361" s="268">
        <f>Q1360</f>
        <v>1360</v>
      </c>
      <c r="R1361" s="229" t="s">
        <v>8</v>
      </c>
      <c r="S1361" s="423"/>
      <c r="T1361" s="420"/>
      <c r="U1361" s="420"/>
      <c r="V1361" s="420"/>
      <c r="W1361" s="423"/>
      <c r="X1361" s="420"/>
      <c r="Y1361" s="423"/>
      <c r="Z1361" s="420"/>
      <c r="AA1361" s="420"/>
      <c r="AB1361" s="420"/>
      <c r="AC1361" s="423"/>
      <c r="AD1361" s="420"/>
      <c r="AE1361" s="423"/>
      <c r="AF1361" s="420"/>
      <c r="AG1361" s="420"/>
      <c r="AH1361" s="420"/>
      <c r="AI1361" s="423"/>
      <c r="AJ1361" s="420"/>
      <c r="AK1361" s="423"/>
      <c r="AL1361" s="420"/>
      <c r="AM1361" s="420"/>
      <c r="AN1361" s="420"/>
      <c r="AO1361" s="423"/>
      <c r="AP1361" s="420"/>
      <c r="AQ1361" s="423"/>
      <c r="AR1361" s="420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</row>
    <row r="1362" spans="1:86">
      <c r="A1362" s="645">
        <v>346</v>
      </c>
      <c r="B1362" s="405" t="s">
        <v>1412</v>
      </c>
      <c r="C1362" s="648" t="s">
        <v>1413</v>
      </c>
      <c r="D1362" s="390">
        <v>0.8</v>
      </c>
      <c r="E1362" s="390">
        <v>2994</v>
      </c>
      <c r="F1362" s="390">
        <v>0.8</v>
      </c>
      <c r="G1362" s="390">
        <v>2994</v>
      </c>
      <c r="H1362" s="405"/>
      <c r="I1362" s="405"/>
      <c r="J1362" s="405"/>
      <c r="K1362" s="390"/>
      <c r="L1362" s="405"/>
      <c r="M1362" s="390"/>
      <c r="N1362" s="405" t="s">
        <v>2032</v>
      </c>
      <c r="O1362" s="405" t="s">
        <v>1777</v>
      </c>
      <c r="P1362" s="695" t="s">
        <v>11</v>
      </c>
      <c r="Q1362" s="272">
        <v>0.75</v>
      </c>
      <c r="R1362" s="240" t="s">
        <v>5</v>
      </c>
      <c r="S1362" s="697">
        <v>5225.9849999999997</v>
      </c>
      <c r="T1362" s="700"/>
      <c r="U1362" s="700"/>
      <c r="V1362" s="700"/>
      <c r="W1362" s="697"/>
      <c r="X1362" s="700"/>
      <c r="Y1362" s="697"/>
      <c r="Z1362" s="700"/>
      <c r="AA1362" s="700"/>
      <c r="AB1362" s="700"/>
      <c r="AC1362" s="697"/>
      <c r="AD1362" s="700"/>
      <c r="AE1362" s="697"/>
      <c r="AF1362" s="700"/>
      <c r="AG1362" s="700"/>
      <c r="AH1362" s="700"/>
      <c r="AI1362" s="697"/>
      <c r="AJ1362" s="700"/>
      <c r="AK1362" s="697"/>
      <c r="AL1362" s="700"/>
      <c r="AM1362" s="700"/>
      <c r="AN1362" s="700"/>
      <c r="AO1362" s="697"/>
      <c r="AP1362" s="700"/>
      <c r="AQ1362" s="697"/>
      <c r="AR1362" s="700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</row>
    <row r="1363" spans="1:86">
      <c r="A1363" s="646"/>
      <c r="B1363" s="406"/>
      <c r="C1363" s="649"/>
      <c r="D1363" s="391"/>
      <c r="E1363" s="391"/>
      <c r="F1363" s="391"/>
      <c r="G1363" s="391"/>
      <c r="H1363" s="406"/>
      <c r="I1363" s="406"/>
      <c r="J1363" s="406"/>
      <c r="K1363" s="391"/>
      <c r="L1363" s="406"/>
      <c r="M1363" s="391"/>
      <c r="N1363" s="406"/>
      <c r="O1363" s="406"/>
      <c r="P1363" s="696"/>
      <c r="Q1363" s="273">
        <v>2994</v>
      </c>
      <c r="R1363" s="241" t="s">
        <v>8</v>
      </c>
      <c r="S1363" s="698"/>
      <c r="T1363" s="701"/>
      <c r="U1363" s="701"/>
      <c r="V1363" s="701"/>
      <c r="W1363" s="698"/>
      <c r="X1363" s="701"/>
      <c r="Y1363" s="698"/>
      <c r="Z1363" s="701"/>
      <c r="AA1363" s="701"/>
      <c r="AB1363" s="701"/>
      <c r="AC1363" s="698"/>
      <c r="AD1363" s="701"/>
      <c r="AE1363" s="698"/>
      <c r="AF1363" s="701"/>
      <c r="AG1363" s="701"/>
      <c r="AH1363" s="701"/>
      <c r="AI1363" s="698"/>
      <c r="AJ1363" s="701"/>
      <c r="AK1363" s="698"/>
      <c r="AL1363" s="701"/>
      <c r="AM1363" s="701"/>
      <c r="AN1363" s="701"/>
      <c r="AO1363" s="698"/>
      <c r="AP1363" s="701"/>
      <c r="AQ1363" s="698"/>
      <c r="AR1363" s="70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</row>
    <row r="1364" spans="1:86">
      <c r="A1364" s="647"/>
      <c r="B1364" s="407"/>
      <c r="C1364" s="650"/>
      <c r="D1364" s="392"/>
      <c r="E1364" s="392"/>
      <c r="F1364" s="392"/>
      <c r="G1364" s="392"/>
      <c r="H1364" s="407"/>
      <c r="I1364" s="407"/>
      <c r="J1364" s="407"/>
      <c r="K1364" s="392"/>
      <c r="L1364" s="407"/>
      <c r="M1364" s="392"/>
      <c r="N1364" s="407"/>
      <c r="O1364" s="407"/>
      <c r="P1364" s="232" t="s">
        <v>105</v>
      </c>
      <c r="Q1364" s="273">
        <v>2994</v>
      </c>
      <c r="R1364" s="241" t="s">
        <v>8</v>
      </c>
      <c r="S1364" s="699"/>
      <c r="T1364" s="702"/>
      <c r="U1364" s="702"/>
      <c r="V1364" s="702"/>
      <c r="W1364" s="699"/>
      <c r="X1364" s="702"/>
      <c r="Y1364" s="699"/>
      <c r="Z1364" s="702"/>
      <c r="AA1364" s="702"/>
      <c r="AB1364" s="702"/>
      <c r="AC1364" s="699"/>
      <c r="AD1364" s="702"/>
      <c r="AE1364" s="699"/>
      <c r="AF1364" s="702"/>
      <c r="AG1364" s="702"/>
      <c r="AH1364" s="702"/>
      <c r="AI1364" s="699"/>
      <c r="AJ1364" s="702"/>
      <c r="AK1364" s="699"/>
      <c r="AL1364" s="702"/>
      <c r="AM1364" s="702"/>
      <c r="AN1364" s="702"/>
      <c r="AO1364" s="699"/>
      <c r="AP1364" s="702"/>
      <c r="AQ1364" s="699"/>
      <c r="AR1364" s="702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</row>
    <row r="1365" spans="1:86">
      <c r="A1365" s="468">
        <v>347</v>
      </c>
      <c r="B1365" s="440" t="s">
        <v>1414</v>
      </c>
      <c r="C1365" s="498" t="s">
        <v>1415</v>
      </c>
      <c r="D1365" s="501">
        <v>0.3</v>
      </c>
      <c r="E1365" s="501">
        <v>896</v>
      </c>
      <c r="F1365" s="501">
        <v>0.3</v>
      </c>
      <c r="G1365" s="501">
        <v>896</v>
      </c>
      <c r="H1365" s="440"/>
      <c r="I1365" s="440"/>
      <c r="J1365" s="440"/>
      <c r="K1365" s="501"/>
      <c r="L1365" s="440"/>
      <c r="M1365" s="501"/>
      <c r="N1365" s="440" t="s">
        <v>2033</v>
      </c>
      <c r="O1365" s="440" t="s">
        <v>1700</v>
      </c>
      <c r="P1365" s="440" t="s">
        <v>11</v>
      </c>
      <c r="Q1365" s="267">
        <v>0.25</v>
      </c>
      <c r="R1365" s="226" t="s">
        <v>5</v>
      </c>
      <c r="S1365" s="421">
        <v>3231.6704266878683</v>
      </c>
      <c r="T1365" s="418"/>
      <c r="U1365" s="418"/>
      <c r="V1365" s="418"/>
      <c r="W1365" s="421"/>
      <c r="X1365" s="418"/>
      <c r="Y1365" s="421"/>
      <c r="Z1365" s="418"/>
      <c r="AA1365" s="418"/>
      <c r="AB1365" s="418"/>
      <c r="AC1365" s="421"/>
      <c r="AD1365" s="418"/>
      <c r="AE1365" s="421"/>
      <c r="AF1365" s="418"/>
      <c r="AG1365" s="418"/>
      <c r="AH1365" s="418"/>
      <c r="AI1365" s="421"/>
      <c r="AJ1365" s="418"/>
      <c r="AK1365" s="421"/>
      <c r="AL1365" s="418"/>
      <c r="AM1365" s="418"/>
      <c r="AN1365" s="418"/>
      <c r="AO1365" s="421"/>
      <c r="AP1365" s="418"/>
      <c r="AQ1365" s="421"/>
      <c r="AR1365" s="418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</row>
    <row r="1366" spans="1:86">
      <c r="A1366" s="469"/>
      <c r="B1366" s="441"/>
      <c r="C1366" s="499"/>
      <c r="D1366" s="502"/>
      <c r="E1366" s="502"/>
      <c r="F1366" s="502"/>
      <c r="G1366" s="502"/>
      <c r="H1366" s="441"/>
      <c r="I1366" s="441"/>
      <c r="J1366" s="441"/>
      <c r="K1366" s="502"/>
      <c r="L1366" s="441"/>
      <c r="M1366" s="502"/>
      <c r="N1366" s="441"/>
      <c r="O1366" s="441"/>
      <c r="P1366" s="442"/>
      <c r="Q1366" s="268">
        <v>896</v>
      </c>
      <c r="R1366" s="229" t="s">
        <v>8</v>
      </c>
      <c r="S1366" s="422"/>
      <c r="T1366" s="419"/>
      <c r="U1366" s="419"/>
      <c r="V1366" s="419"/>
      <c r="W1366" s="422"/>
      <c r="X1366" s="419"/>
      <c r="Y1366" s="422"/>
      <c r="Z1366" s="419"/>
      <c r="AA1366" s="419"/>
      <c r="AB1366" s="419"/>
      <c r="AC1366" s="422"/>
      <c r="AD1366" s="419"/>
      <c r="AE1366" s="422"/>
      <c r="AF1366" s="419"/>
      <c r="AG1366" s="419"/>
      <c r="AH1366" s="419"/>
      <c r="AI1366" s="422"/>
      <c r="AJ1366" s="419"/>
      <c r="AK1366" s="422"/>
      <c r="AL1366" s="419"/>
      <c r="AM1366" s="419"/>
      <c r="AN1366" s="419"/>
      <c r="AO1366" s="422"/>
      <c r="AP1366" s="419"/>
      <c r="AQ1366" s="422"/>
      <c r="AR1366" s="419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</row>
    <row r="1367" spans="1:86">
      <c r="A1367" s="470"/>
      <c r="B1367" s="442"/>
      <c r="C1367" s="500"/>
      <c r="D1367" s="503"/>
      <c r="E1367" s="503"/>
      <c r="F1367" s="503"/>
      <c r="G1367" s="503"/>
      <c r="H1367" s="442"/>
      <c r="I1367" s="442"/>
      <c r="J1367" s="442"/>
      <c r="K1367" s="503"/>
      <c r="L1367" s="442"/>
      <c r="M1367" s="503"/>
      <c r="N1367" s="442"/>
      <c r="O1367" s="442"/>
      <c r="P1367" s="232" t="s">
        <v>105</v>
      </c>
      <c r="Q1367" s="268">
        <v>896</v>
      </c>
      <c r="R1367" s="229" t="s">
        <v>8</v>
      </c>
      <c r="S1367" s="423"/>
      <c r="T1367" s="420"/>
      <c r="U1367" s="420"/>
      <c r="V1367" s="420"/>
      <c r="W1367" s="423"/>
      <c r="X1367" s="420"/>
      <c r="Y1367" s="423"/>
      <c r="Z1367" s="420"/>
      <c r="AA1367" s="420"/>
      <c r="AB1367" s="420"/>
      <c r="AC1367" s="423"/>
      <c r="AD1367" s="420"/>
      <c r="AE1367" s="423"/>
      <c r="AF1367" s="420"/>
      <c r="AG1367" s="420"/>
      <c r="AH1367" s="420"/>
      <c r="AI1367" s="423"/>
      <c r="AJ1367" s="420"/>
      <c r="AK1367" s="423"/>
      <c r="AL1367" s="420"/>
      <c r="AM1367" s="420"/>
      <c r="AN1367" s="420"/>
      <c r="AO1367" s="423"/>
      <c r="AP1367" s="420"/>
      <c r="AQ1367" s="423"/>
      <c r="AR1367" s="420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</row>
    <row r="1368" spans="1:86">
      <c r="A1368" s="686">
        <v>348</v>
      </c>
      <c r="B1368" s="440" t="s">
        <v>1416</v>
      </c>
      <c r="C1368" s="498" t="s">
        <v>1417</v>
      </c>
      <c r="D1368" s="501">
        <v>0.6</v>
      </c>
      <c r="E1368" s="501">
        <v>1800</v>
      </c>
      <c r="F1368" s="501">
        <v>0.6</v>
      </c>
      <c r="G1368" s="501">
        <v>1800</v>
      </c>
      <c r="H1368" s="440" t="s">
        <v>2033</v>
      </c>
      <c r="I1368" s="440" t="s">
        <v>2034</v>
      </c>
      <c r="J1368" s="440" t="s">
        <v>11</v>
      </c>
      <c r="K1368" s="320">
        <v>0.26</v>
      </c>
      <c r="L1368" s="321" t="s">
        <v>5</v>
      </c>
      <c r="M1368" s="387">
        <v>1387.086</v>
      </c>
      <c r="N1368" s="678"/>
      <c r="O1368" s="678"/>
      <c r="P1368" s="678"/>
      <c r="Q1368" s="678"/>
      <c r="R1368" s="678"/>
      <c r="S1368" s="678"/>
      <c r="T1368" s="678"/>
      <c r="U1368" s="678"/>
      <c r="V1368" s="678"/>
      <c r="W1368" s="678"/>
      <c r="X1368" s="678"/>
      <c r="Y1368" s="678"/>
      <c r="Z1368" s="678"/>
      <c r="AA1368" s="678"/>
      <c r="AB1368" s="678"/>
      <c r="AC1368" s="678"/>
      <c r="AD1368" s="678"/>
      <c r="AE1368" s="678"/>
      <c r="AF1368" s="678"/>
      <c r="AG1368" s="678"/>
      <c r="AH1368" s="678"/>
      <c r="AI1368" s="678"/>
      <c r="AJ1368" s="678"/>
      <c r="AK1368" s="678"/>
      <c r="AL1368" s="678"/>
      <c r="AM1368" s="678"/>
      <c r="AN1368" s="678"/>
      <c r="AO1368" s="678"/>
      <c r="AP1368" s="678"/>
      <c r="AQ1368" s="678"/>
      <c r="AR1368" s="678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</row>
    <row r="1369" spans="1:86">
      <c r="A1369" s="687"/>
      <c r="B1369" s="441"/>
      <c r="C1369" s="499"/>
      <c r="D1369" s="502"/>
      <c r="E1369" s="502"/>
      <c r="F1369" s="502"/>
      <c r="G1369" s="502"/>
      <c r="H1369" s="441"/>
      <c r="I1369" s="441"/>
      <c r="J1369" s="442"/>
      <c r="K1369" s="320">
        <v>780</v>
      </c>
      <c r="L1369" s="321" t="s">
        <v>8</v>
      </c>
      <c r="M1369" s="388"/>
      <c r="N1369" s="679"/>
      <c r="O1369" s="679"/>
      <c r="P1369" s="679"/>
      <c r="Q1369" s="679"/>
      <c r="R1369" s="679"/>
      <c r="S1369" s="679"/>
      <c r="T1369" s="679"/>
      <c r="U1369" s="679"/>
      <c r="V1369" s="679"/>
      <c r="W1369" s="679"/>
      <c r="X1369" s="679"/>
      <c r="Y1369" s="679"/>
      <c r="Z1369" s="679"/>
      <c r="AA1369" s="679"/>
      <c r="AB1369" s="679"/>
      <c r="AC1369" s="679"/>
      <c r="AD1369" s="679"/>
      <c r="AE1369" s="679"/>
      <c r="AF1369" s="679"/>
      <c r="AG1369" s="679"/>
      <c r="AH1369" s="679"/>
      <c r="AI1369" s="679"/>
      <c r="AJ1369" s="679"/>
      <c r="AK1369" s="679"/>
      <c r="AL1369" s="679"/>
      <c r="AM1369" s="679"/>
      <c r="AN1369" s="679"/>
      <c r="AO1369" s="679"/>
      <c r="AP1369" s="679"/>
      <c r="AQ1369" s="679"/>
      <c r="AR1369" s="679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</row>
    <row r="1370" spans="1:86">
      <c r="A1370" s="688"/>
      <c r="B1370" s="442"/>
      <c r="C1370" s="500"/>
      <c r="D1370" s="503"/>
      <c r="E1370" s="503"/>
      <c r="F1370" s="503"/>
      <c r="G1370" s="503"/>
      <c r="H1370" s="442"/>
      <c r="I1370" s="442"/>
      <c r="J1370" s="232" t="s">
        <v>105</v>
      </c>
      <c r="K1370" s="320">
        <v>780</v>
      </c>
      <c r="L1370" s="321" t="s">
        <v>8</v>
      </c>
      <c r="M1370" s="389"/>
      <c r="N1370" s="680"/>
      <c r="O1370" s="680"/>
      <c r="P1370" s="680"/>
      <c r="Q1370" s="680"/>
      <c r="R1370" s="680"/>
      <c r="S1370" s="680"/>
      <c r="T1370" s="680"/>
      <c r="U1370" s="680"/>
      <c r="V1370" s="680"/>
      <c r="W1370" s="680"/>
      <c r="X1370" s="680"/>
      <c r="Y1370" s="680"/>
      <c r="Z1370" s="680"/>
      <c r="AA1370" s="680"/>
      <c r="AB1370" s="680"/>
      <c r="AC1370" s="680"/>
      <c r="AD1370" s="680"/>
      <c r="AE1370" s="680"/>
      <c r="AF1370" s="680"/>
      <c r="AG1370" s="680"/>
      <c r="AH1370" s="680"/>
      <c r="AI1370" s="680"/>
      <c r="AJ1370" s="680"/>
      <c r="AK1370" s="680"/>
      <c r="AL1370" s="680"/>
      <c r="AM1370" s="680"/>
      <c r="AN1370" s="680"/>
      <c r="AO1370" s="680"/>
      <c r="AP1370" s="680"/>
      <c r="AQ1370" s="680"/>
      <c r="AR1370" s="680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</row>
    <row r="1371" spans="1:86">
      <c r="A1371" s="468">
        <v>349</v>
      </c>
      <c r="B1371" s="440" t="s">
        <v>1418</v>
      </c>
      <c r="C1371" s="498" t="s">
        <v>1419</v>
      </c>
      <c r="D1371" s="501">
        <v>2.2999999999999998</v>
      </c>
      <c r="E1371" s="501">
        <v>7590</v>
      </c>
      <c r="F1371" s="501">
        <v>2.2999999999999998</v>
      </c>
      <c r="G1371" s="501">
        <v>7590</v>
      </c>
      <c r="H1371" s="440"/>
      <c r="I1371" s="440"/>
      <c r="J1371" s="440"/>
      <c r="K1371" s="501"/>
      <c r="L1371" s="440"/>
      <c r="M1371" s="501"/>
      <c r="N1371" s="440" t="s">
        <v>2035</v>
      </c>
      <c r="O1371" s="440" t="s">
        <v>2160</v>
      </c>
      <c r="P1371" s="440" t="s">
        <v>11</v>
      </c>
      <c r="Q1371" s="267">
        <v>2.2999999999999998</v>
      </c>
      <c r="R1371" s="226" t="s">
        <v>5</v>
      </c>
      <c r="S1371" s="421">
        <f>21731.3679255284+1793.611</f>
        <v>23524.978925528401</v>
      </c>
      <c r="T1371" s="418"/>
      <c r="U1371" s="418"/>
      <c r="V1371" s="418"/>
      <c r="W1371" s="421"/>
      <c r="X1371" s="418"/>
      <c r="Y1371" s="421"/>
      <c r="Z1371" s="418"/>
      <c r="AA1371" s="418"/>
      <c r="AB1371" s="418"/>
      <c r="AC1371" s="421"/>
      <c r="AD1371" s="418"/>
      <c r="AE1371" s="421"/>
      <c r="AF1371" s="418"/>
      <c r="AG1371" s="418"/>
      <c r="AH1371" s="418"/>
      <c r="AI1371" s="421"/>
      <c r="AJ1371" s="418"/>
      <c r="AK1371" s="421"/>
      <c r="AL1371" s="418"/>
      <c r="AM1371" s="418"/>
      <c r="AN1371" s="418"/>
      <c r="AO1371" s="421"/>
      <c r="AP1371" s="418"/>
      <c r="AQ1371" s="421"/>
      <c r="AR1371" s="418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</row>
    <row r="1372" spans="1:86">
      <c r="A1372" s="469"/>
      <c r="B1372" s="441"/>
      <c r="C1372" s="499"/>
      <c r="D1372" s="502"/>
      <c r="E1372" s="502"/>
      <c r="F1372" s="502"/>
      <c r="G1372" s="502"/>
      <c r="H1372" s="441"/>
      <c r="I1372" s="441"/>
      <c r="J1372" s="441"/>
      <c r="K1372" s="502"/>
      <c r="L1372" s="441"/>
      <c r="M1372" s="502"/>
      <c r="N1372" s="441"/>
      <c r="O1372" s="441"/>
      <c r="P1372" s="442"/>
      <c r="Q1372" s="268">
        <v>7590</v>
      </c>
      <c r="R1372" s="229" t="s">
        <v>8</v>
      </c>
      <c r="S1372" s="422"/>
      <c r="T1372" s="419"/>
      <c r="U1372" s="419"/>
      <c r="V1372" s="419"/>
      <c r="W1372" s="422"/>
      <c r="X1372" s="419"/>
      <c r="Y1372" s="422"/>
      <c r="Z1372" s="419"/>
      <c r="AA1372" s="419"/>
      <c r="AB1372" s="419"/>
      <c r="AC1372" s="422"/>
      <c r="AD1372" s="419"/>
      <c r="AE1372" s="422"/>
      <c r="AF1372" s="419"/>
      <c r="AG1372" s="419"/>
      <c r="AH1372" s="419"/>
      <c r="AI1372" s="422"/>
      <c r="AJ1372" s="419"/>
      <c r="AK1372" s="422"/>
      <c r="AL1372" s="419"/>
      <c r="AM1372" s="419"/>
      <c r="AN1372" s="419"/>
      <c r="AO1372" s="422"/>
      <c r="AP1372" s="419"/>
      <c r="AQ1372" s="422"/>
      <c r="AR1372" s="419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</row>
    <row r="1373" spans="1:86">
      <c r="A1373" s="470"/>
      <c r="B1373" s="442"/>
      <c r="C1373" s="500"/>
      <c r="D1373" s="503"/>
      <c r="E1373" s="503"/>
      <c r="F1373" s="503"/>
      <c r="G1373" s="503"/>
      <c r="H1373" s="442"/>
      <c r="I1373" s="442"/>
      <c r="J1373" s="442"/>
      <c r="K1373" s="503"/>
      <c r="L1373" s="442"/>
      <c r="M1373" s="503"/>
      <c r="N1373" s="442"/>
      <c r="O1373" s="442"/>
      <c r="P1373" s="232" t="s">
        <v>105</v>
      </c>
      <c r="Q1373" s="268">
        <f>Q1372</f>
        <v>7590</v>
      </c>
      <c r="R1373" s="229" t="s">
        <v>8</v>
      </c>
      <c r="S1373" s="423"/>
      <c r="T1373" s="420"/>
      <c r="U1373" s="420"/>
      <c r="V1373" s="420"/>
      <c r="W1373" s="423"/>
      <c r="X1373" s="420"/>
      <c r="Y1373" s="423"/>
      <c r="Z1373" s="420"/>
      <c r="AA1373" s="420"/>
      <c r="AB1373" s="420"/>
      <c r="AC1373" s="423"/>
      <c r="AD1373" s="420"/>
      <c r="AE1373" s="423"/>
      <c r="AF1373" s="420"/>
      <c r="AG1373" s="420"/>
      <c r="AH1373" s="420"/>
      <c r="AI1373" s="423"/>
      <c r="AJ1373" s="420"/>
      <c r="AK1373" s="423"/>
      <c r="AL1373" s="420"/>
      <c r="AM1373" s="420"/>
      <c r="AN1373" s="420"/>
      <c r="AO1373" s="423"/>
      <c r="AP1373" s="420"/>
      <c r="AQ1373" s="423"/>
      <c r="AR1373" s="420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</row>
    <row r="1374" spans="1:86">
      <c r="A1374" s="468">
        <v>350</v>
      </c>
      <c r="B1374" s="440" t="s">
        <v>1420</v>
      </c>
      <c r="C1374" s="498" t="s">
        <v>1421</v>
      </c>
      <c r="D1374" s="501">
        <v>0.9</v>
      </c>
      <c r="E1374" s="501">
        <v>2700</v>
      </c>
      <c r="F1374" s="501">
        <v>0.9</v>
      </c>
      <c r="G1374" s="501">
        <v>2700</v>
      </c>
      <c r="H1374" s="440"/>
      <c r="I1374" s="440"/>
      <c r="J1374" s="440"/>
      <c r="K1374" s="501"/>
      <c r="L1374" s="440"/>
      <c r="M1374" s="501"/>
      <c r="N1374" s="440" t="s">
        <v>2036</v>
      </c>
      <c r="O1374" s="440" t="s">
        <v>1809</v>
      </c>
      <c r="P1374" s="440" t="s">
        <v>11</v>
      </c>
      <c r="Q1374" s="267">
        <v>0.6</v>
      </c>
      <c r="R1374" s="226" t="s">
        <v>5</v>
      </c>
      <c r="S1374" s="421">
        <v>7756.0090240508853</v>
      </c>
      <c r="T1374" s="418"/>
      <c r="U1374" s="418"/>
      <c r="V1374" s="418"/>
      <c r="W1374" s="421"/>
      <c r="X1374" s="418"/>
      <c r="Y1374" s="421"/>
      <c r="Z1374" s="418"/>
      <c r="AA1374" s="418"/>
      <c r="AB1374" s="418"/>
      <c r="AC1374" s="421"/>
      <c r="AD1374" s="418"/>
      <c r="AE1374" s="421"/>
      <c r="AF1374" s="418"/>
      <c r="AG1374" s="418"/>
      <c r="AH1374" s="418"/>
      <c r="AI1374" s="421"/>
      <c r="AJ1374" s="418"/>
      <c r="AK1374" s="421"/>
      <c r="AL1374" s="418"/>
      <c r="AM1374" s="418"/>
      <c r="AN1374" s="418"/>
      <c r="AO1374" s="421"/>
      <c r="AP1374" s="418"/>
      <c r="AQ1374" s="421"/>
      <c r="AR1374" s="418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</row>
    <row r="1375" spans="1:86">
      <c r="A1375" s="469"/>
      <c r="B1375" s="441"/>
      <c r="C1375" s="499"/>
      <c r="D1375" s="502"/>
      <c r="E1375" s="502"/>
      <c r="F1375" s="502"/>
      <c r="G1375" s="502"/>
      <c r="H1375" s="441"/>
      <c r="I1375" s="441"/>
      <c r="J1375" s="441"/>
      <c r="K1375" s="502"/>
      <c r="L1375" s="441"/>
      <c r="M1375" s="502"/>
      <c r="N1375" s="441"/>
      <c r="O1375" s="441"/>
      <c r="P1375" s="442"/>
      <c r="Q1375" s="268">
        <v>1800</v>
      </c>
      <c r="R1375" s="229" t="s">
        <v>8</v>
      </c>
      <c r="S1375" s="422"/>
      <c r="T1375" s="419"/>
      <c r="U1375" s="419"/>
      <c r="V1375" s="419"/>
      <c r="W1375" s="422"/>
      <c r="X1375" s="419"/>
      <c r="Y1375" s="422"/>
      <c r="Z1375" s="419"/>
      <c r="AA1375" s="419"/>
      <c r="AB1375" s="419"/>
      <c r="AC1375" s="422"/>
      <c r="AD1375" s="419"/>
      <c r="AE1375" s="422"/>
      <c r="AF1375" s="419"/>
      <c r="AG1375" s="419"/>
      <c r="AH1375" s="419"/>
      <c r="AI1375" s="422"/>
      <c r="AJ1375" s="419"/>
      <c r="AK1375" s="422"/>
      <c r="AL1375" s="419"/>
      <c r="AM1375" s="419"/>
      <c r="AN1375" s="419"/>
      <c r="AO1375" s="422"/>
      <c r="AP1375" s="419"/>
      <c r="AQ1375" s="422"/>
      <c r="AR1375" s="419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</row>
    <row r="1376" spans="1:86">
      <c r="A1376" s="470"/>
      <c r="B1376" s="442"/>
      <c r="C1376" s="500"/>
      <c r="D1376" s="503"/>
      <c r="E1376" s="503"/>
      <c r="F1376" s="503"/>
      <c r="G1376" s="503"/>
      <c r="H1376" s="442"/>
      <c r="I1376" s="442"/>
      <c r="J1376" s="442"/>
      <c r="K1376" s="503"/>
      <c r="L1376" s="442"/>
      <c r="M1376" s="503"/>
      <c r="N1376" s="442"/>
      <c r="O1376" s="442"/>
      <c r="P1376" s="232" t="s">
        <v>105</v>
      </c>
      <c r="Q1376" s="268">
        <v>1800</v>
      </c>
      <c r="R1376" s="229" t="s">
        <v>8</v>
      </c>
      <c r="S1376" s="423"/>
      <c r="T1376" s="420"/>
      <c r="U1376" s="420"/>
      <c r="V1376" s="420"/>
      <c r="W1376" s="423"/>
      <c r="X1376" s="420"/>
      <c r="Y1376" s="423"/>
      <c r="Z1376" s="420"/>
      <c r="AA1376" s="420"/>
      <c r="AB1376" s="420"/>
      <c r="AC1376" s="423"/>
      <c r="AD1376" s="420"/>
      <c r="AE1376" s="423"/>
      <c r="AF1376" s="420"/>
      <c r="AG1376" s="420"/>
      <c r="AH1376" s="420"/>
      <c r="AI1376" s="423"/>
      <c r="AJ1376" s="420"/>
      <c r="AK1376" s="423"/>
      <c r="AL1376" s="420"/>
      <c r="AM1376" s="420"/>
      <c r="AN1376" s="420"/>
      <c r="AO1376" s="423"/>
      <c r="AP1376" s="420"/>
      <c r="AQ1376" s="423"/>
      <c r="AR1376" s="420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</row>
    <row r="1377" spans="1:86">
      <c r="A1377" s="468">
        <v>351</v>
      </c>
      <c r="B1377" s="440">
        <v>354479</v>
      </c>
      <c r="C1377" s="498" t="s">
        <v>1422</v>
      </c>
      <c r="D1377" s="501">
        <v>2.8</v>
      </c>
      <c r="E1377" s="501">
        <v>8400</v>
      </c>
      <c r="F1377" s="501">
        <v>2.8</v>
      </c>
      <c r="G1377" s="501">
        <v>8400</v>
      </c>
      <c r="H1377" s="440"/>
      <c r="I1377" s="440"/>
      <c r="J1377" s="440"/>
      <c r="K1377" s="501"/>
      <c r="L1377" s="440"/>
      <c r="M1377" s="501"/>
      <c r="N1377" s="440" t="s">
        <v>2035</v>
      </c>
      <c r="O1377" s="440" t="s">
        <v>2037</v>
      </c>
      <c r="P1377" s="440" t="s">
        <v>11</v>
      </c>
      <c r="Q1377" s="267">
        <v>2.7</v>
      </c>
      <c r="R1377" s="226" t="s">
        <v>5</v>
      </c>
      <c r="S1377" s="421">
        <v>24902.040608228999</v>
      </c>
      <c r="T1377" s="418"/>
      <c r="U1377" s="418"/>
      <c r="V1377" s="418"/>
      <c r="W1377" s="421"/>
      <c r="X1377" s="418"/>
      <c r="Y1377" s="421"/>
      <c r="Z1377" s="418"/>
      <c r="AA1377" s="418"/>
      <c r="AB1377" s="418"/>
      <c r="AC1377" s="421"/>
      <c r="AD1377" s="418"/>
      <c r="AE1377" s="421"/>
      <c r="AF1377" s="418"/>
      <c r="AG1377" s="418"/>
      <c r="AH1377" s="418"/>
      <c r="AI1377" s="421"/>
      <c r="AJ1377" s="418"/>
      <c r="AK1377" s="421"/>
      <c r="AL1377" s="418"/>
      <c r="AM1377" s="418"/>
      <c r="AN1377" s="418"/>
      <c r="AO1377" s="421"/>
      <c r="AP1377" s="418"/>
      <c r="AQ1377" s="421"/>
      <c r="AR1377" s="418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</row>
    <row r="1378" spans="1:86">
      <c r="A1378" s="469"/>
      <c r="B1378" s="441"/>
      <c r="C1378" s="499"/>
      <c r="D1378" s="502"/>
      <c r="E1378" s="502"/>
      <c r="F1378" s="502"/>
      <c r="G1378" s="502"/>
      <c r="H1378" s="441"/>
      <c r="I1378" s="441"/>
      <c r="J1378" s="441"/>
      <c r="K1378" s="502"/>
      <c r="L1378" s="441"/>
      <c r="M1378" s="502"/>
      <c r="N1378" s="441"/>
      <c r="O1378" s="441"/>
      <c r="P1378" s="442"/>
      <c r="Q1378" s="268">
        <v>8100</v>
      </c>
      <c r="R1378" s="229" t="s">
        <v>8</v>
      </c>
      <c r="S1378" s="422"/>
      <c r="T1378" s="419"/>
      <c r="U1378" s="419"/>
      <c r="V1378" s="419"/>
      <c r="W1378" s="422"/>
      <c r="X1378" s="419"/>
      <c r="Y1378" s="422"/>
      <c r="Z1378" s="419"/>
      <c r="AA1378" s="419"/>
      <c r="AB1378" s="419"/>
      <c r="AC1378" s="422"/>
      <c r="AD1378" s="419"/>
      <c r="AE1378" s="422"/>
      <c r="AF1378" s="419"/>
      <c r="AG1378" s="419"/>
      <c r="AH1378" s="419"/>
      <c r="AI1378" s="422"/>
      <c r="AJ1378" s="419"/>
      <c r="AK1378" s="422"/>
      <c r="AL1378" s="419"/>
      <c r="AM1378" s="419"/>
      <c r="AN1378" s="419"/>
      <c r="AO1378" s="422"/>
      <c r="AP1378" s="419"/>
      <c r="AQ1378" s="422"/>
      <c r="AR1378" s="419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</row>
    <row r="1379" spans="1:86">
      <c r="A1379" s="470"/>
      <c r="B1379" s="442"/>
      <c r="C1379" s="500"/>
      <c r="D1379" s="503"/>
      <c r="E1379" s="503"/>
      <c r="F1379" s="503"/>
      <c r="G1379" s="503"/>
      <c r="H1379" s="442"/>
      <c r="I1379" s="442"/>
      <c r="J1379" s="442"/>
      <c r="K1379" s="503"/>
      <c r="L1379" s="442"/>
      <c r="M1379" s="503"/>
      <c r="N1379" s="442"/>
      <c r="O1379" s="442"/>
      <c r="P1379" s="232" t="s">
        <v>105</v>
      </c>
      <c r="Q1379" s="268">
        <f>Q1378</f>
        <v>8100</v>
      </c>
      <c r="R1379" s="229" t="s">
        <v>8</v>
      </c>
      <c r="S1379" s="423"/>
      <c r="T1379" s="420"/>
      <c r="U1379" s="420"/>
      <c r="V1379" s="420"/>
      <c r="W1379" s="423"/>
      <c r="X1379" s="420"/>
      <c r="Y1379" s="423"/>
      <c r="Z1379" s="420"/>
      <c r="AA1379" s="420"/>
      <c r="AB1379" s="420"/>
      <c r="AC1379" s="423"/>
      <c r="AD1379" s="420"/>
      <c r="AE1379" s="423"/>
      <c r="AF1379" s="420"/>
      <c r="AG1379" s="420"/>
      <c r="AH1379" s="420"/>
      <c r="AI1379" s="423"/>
      <c r="AJ1379" s="420"/>
      <c r="AK1379" s="423"/>
      <c r="AL1379" s="420"/>
      <c r="AM1379" s="420"/>
      <c r="AN1379" s="420"/>
      <c r="AO1379" s="423"/>
      <c r="AP1379" s="420"/>
      <c r="AQ1379" s="423"/>
      <c r="AR1379" s="420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</row>
    <row r="1380" spans="1:86">
      <c r="A1380" s="686">
        <v>352</v>
      </c>
      <c r="B1380" s="440">
        <v>3397031</v>
      </c>
      <c r="C1380" s="498" t="s">
        <v>2038</v>
      </c>
      <c r="D1380" s="501">
        <v>0.5</v>
      </c>
      <c r="E1380" s="501">
        <v>1536</v>
      </c>
      <c r="F1380" s="501">
        <v>0.5</v>
      </c>
      <c r="G1380" s="501">
        <v>1536</v>
      </c>
      <c r="H1380" s="440" t="s">
        <v>2039</v>
      </c>
      <c r="I1380" s="440" t="s">
        <v>1799</v>
      </c>
      <c r="J1380" s="440" t="s">
        <v>11</v>
      </c>
      <c r="K1380" s="320">
        <v>0.48</v>
      </c>
      <c r="L1380" s="321" t="s">
        <v>5</v>
      </c>
      <c r="M1380" s="387">
        <v>2778.373</v>
      </c>
      <c r="N1380" s="678"/>
      <c r="O1380" s="678"/>
      <c r="P1380" s="678"/>
      <c r="Q1380" s="678"/>
      <c r="R1380" s="678"/>
      <c r="S1380" s="678"/>
      <c r="T1380" s="678"/>
      <c r="U1380" s="678"/>
      <c r="V1380" s="678"/>
      <c r="W1380" s="678"/>
      <c r="X1380" s="678"/>
      <c r="Y1380" s="678"/>
      <c r="Z1380" s="678"/>
      <c r="AA1380" s="678"/>
      <c r="AB1380" s="678"/>
      <c r="AC1380" s="678"/>
      <c r="AD1380" s="678"/>
      <c r="AE1380" s="678"/>
      <c r="AF1380" s="678"/>
      <c r="AG1380" s="678"/>
      <c r="AH1380" s="678"/>
      <c r="AI1380" s="678"/>
      <c r="AJ1380" s="678"/>
      <c r="AK1380" s="678"/>
      <c r="AL1380" s="678"/>
      <c r="AM1380" s="678"/>
      <c r="AN1380" s="678"/>
      <c r="AO1380" s="678"/>
      <c r="AP1380" s="678"/>
      <c r="AQ1380" s="678"/>
      <c r="AR1380" s="678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</row>
    <row r="1381" spans="1:86">
      <c r="A1381" s="687"/>
      <c r="B1381" s="441"/>
      <c r="C1381" s="499"/>
      <c r="D1381" s="502"/>
      <c r="E1381" s="502"/>
      <c r="F1381" s="502"/>
      <c r="G1381" s="502"/>
      <c r="H1381" s="441"/>
      <c r="I1381" s="441"/>
      <c r="J1381" s="442"/>
      <c r="K1381" s="320">
        <v>1536</v>
      </c>
      <c r="L1381" s="321" t="s">
        <v>8</v>
      </c>
      <c r="M1381" s="388"/>
      <c r="N1381" s="679"/>
      <c r="O1381" s="679"/>
      <c r="P1381" s="679"/>
      <c r="Q1381" s="679"/>
      <c r="R1381" s="679"/>
      <c r="S1381" s="679"/>
      <c r="T1381" s="679"/>
      <c r="U1381" s="679"/>
      <c r="V1381" s="679"/>
      <c r="W1381" s="679"/>
      <c r="X1381" s="679"/>
      <c r="Y1381" s="679"/>
      <c r="Z1381" s="679"/>
      <c r="AA1381" s="679"/>
      <c r="AB1381" s="679"/>
      <c r="AC1381" s="679"/>
      <c r="AD1381" s="679"/>
      <c r="AE1381" s="679"/>
      <c r="AF1381" s="679"/>
      <c r="AG1381" s="679"/>
      <c r="AH1381" s="679"/>
      <c r="AI1381" s="679"/>
      <c r="AJ1381" s="679"/>
      <c r="AK1381" s="679"/>
      <c r="AL1381" s="679"/>
      <c r="AM1381" s="679"/>
      <c r="AN1381" s="679"/>
      <c r="AO1381" s="679"/>
      <c r="AP1381" s="679"/>
      <c r="AQ1381" s="679"/>
      <c r="AR1381" s="679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</row>
    <row r="1382" spans="1:86">
      <c r="A1382" s="688"/>
      <c r="B1382" s="442"/>
      <c r="C1382" s="500"/>
      <c r="D1382" s="503"/>
      <c r="E1382" s="503"/>
      <c r="F1382" s="503"/>
      <c r="G1382" s="503"/>
      <c r="H1382" s="442"/>
      <c r="I1382" s="442"/>
      <c r="J1382" s="232" t="s">
        <v>105</v>
      </c>
      <c r="K1382" s="320">
        <v>1536</v>
      </c>
      <c r="L1382" s="321" t="s">
        <v>8</v>
      </c>
      <c r="M1382" s="389"/>
      <c r="N1382" s="680"/>
      <c r="O1382" s="680"/>
      <c r="P1382" s="680"/>
      <c r="Q1382" s="680"/>
      <c r="R1382" s="680"/>
      <c r="S1382" s="680"/>
      <c r="T1382" s="680"/>
      <c r="U1382" s="680"/>
      <c r="V1382" s="680"/>
      <c r="W1382" s="680"/>
      <c r="X1382" s="680"/>
      <c r="Y1382" s="680"/>
      <c r="Z1382" s="680"/>
      <c r="AA1382" s="680"/>
      <c r="AB1382" s="680"/>
      <c r="AC1382" s="680"/>
      <c r="AD1382" s="680"/>
      <c r="AE1382" s="680"/>
      <c r="AF1382" s="680"/>
      <c r="AG1382" s="680"/>
      <c r="AH1382" s="680"/>
      <c r="AI1382" s="680"/>
      <c r="AJ1382" s="680"/>
      <c r="AK1382" s="680"/>
      <c r="AL1382" s="680"/>
      <c r="AM1382" s="680"/>
      <c r="AN1382" s="680"/>
      <c r="AO1382" s="680"/>
      <c r="AP1382" s="680"/>
      <c r="AQ1382" s="680"/>
      <c r="AR1382" s="680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</row>
    <row r="1383" spans="1:86">
      <c r="A1383" s="484">
        <v>353</v>
      </c>
      <c r="B1383" s="635" t="s">
        <v>1424</v>
      </c>
      <c r="C1383" s="498" t="s">
        <v>2040</v>
      </c>
      <c r="D1383" s="555">
        <v>1.8</v>
      </c>
      <c r="E1383" s="555">
        <v>6120</v>
      </c>
      <c r="F1383" s="555">
        <v>1.8</v>
      </c>
      <c r="G1383" s="555">
        <v>6120</v>
      </c>
      <c r="H1383" s="635"/>
      <c r="I1383" s="635"/>
      <c r="J1383" s="635"/>
      <c r="K1383" s="555"/>
      <c r="L1383" s="635"/>
      <c r="M1383" s="555"/>
      <c r="N1383" s="635"/>
      <c r="O1383" s="635"/>
      <c r="P1383" s="635"/>
      <c r="Q1383" s="555"/>
      <c r="R1383" s="635"/>
      <c r="S1383" s="555"/>
      <c r="T1383" s="440" t="s">
        <v>2039</v>
      </c>
      <c r="U1383" s="635" t="s">
        <v>1943</v>
      </c>
      <c r="V1383" s="372" t="s">
        <v>11</v>
      </c>
      <c r="W1383" s="243">
        <v>1.8</v>
      </c>
      <c r="X1383" s="112" t="s">
        <v>5</v>
      </c>
      <c r="Y1383" s="421">
        <v>24230.034</v>
      </c>
      <c r="Z1383" s="418"/>
      <c r="AA1383" s="418"/>
      <c r="AB1383" s="418"/>
      <c r="AC1383" s="421"/>
      <c r="AD1383" s="418"/>
      <c r="AE1383" s="421"/>
      <c r="AF1383" s="418"/>
      <c r="AG1383" s="418"/>
      <c r="AH1383" s="418"/>
      <c r="AI1383" s="421"/>
      <c r="AJ1383" s="418"/>
      <c r="AK1383" s="421"/>
      <c r="AL1383" s="418"/>
      <c r="AM1383" s="418"/>
      <c r="AN1383" s="418"/>
      <c r="AO1383" s="421"/>
      <c r="AP1383" s="418"/>
      <c r="AQ1383" s="421"/>
      <c r="AR1383" s="418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</row>
    <row r="1384" spans="1:86">
      <c r="A1384" s="504"/>
      <c r="B1384" s="654"/>
      <c r="C1384" s="499"/>
      <c r="D1384" s="556"/>
      <c r="E1384" s="556"/>
      <c r="F1384" s="556"/>
      <c r="G1384" s="556"/>
      <c r="H1384" s="654"/>
      <c r="I1384" s="654"/>
      <c r="J1384" s="654"/>
      <c r="K1384" s="556"/>
      <c r="L1384" s="654"/>
      <c r="M1384" s="556"/>
      <c r="N1384" s="654"/>
      <c r="O1384" s="654"/>
      <c r="P1384" s="654"/>
      <c r="Q1384" s="556"/>
      <c r="R1384" s="654"/>
      <c r="S1384" s="556"/>
      <c r="T1384" s="441"/>
      <c r="U1384" s="654"/>
      <c r="V1384" s="374"/>
      <c r="W1384" s="243">
        <v>6120</v>
      </c>
      <c r="X1384" s="112" t="s">
        <v>8</v>
      </c>
      <c r="Y1384" s="422"/>
      <c r="Z1384" s="419"/>
      <c r="AA1384" s="419"/>
      <c r="AB1384" s="419"/>
      <c r="AC1384" s="422"/>
      <c r="AD1384" s="419"/>
      <c r="AE1384" s="422"/>
      <c r="AF1384" s="419"/>
      <c r="AG1384" s="419"/>
      <c r="AH1384" s="419"/>
      <c r="AI1384" s="422"/>
      <c r="AJ1384" s="419"/>
      <c r="AK1384" s="422"/>
      <c r="AL1384" s="419"/>
      <c r="AM1384" s="419"/>
      <c r="AN1384" s="419"/>
      <c r="AO1384" s="422"/>
      <c r="AP1384" s="419"/>
      <c r="AQ1384" s="422"/>
      <c r="AR1384" s="419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</row>
    <row r="1385" spans="1:86">
      <c r="A1385" s="485"/>
      <c r="B1385" s="636"/>
      <c r="C1385" s="500"/>
      <c r="D1385" s="557"/>
      <c r="E1385" s="557"/>
      <c r="F1385" s="557"/>
      <c r="G1385" s="557"/>
      <c r="H1385" s="636"/>
      <c r="I1385" s="636"/>
      <c r="J1385" s="636"/>
      <c r="K1385" s="557"/>
      <c r="L1385" s="636"/>
      <c r="M1385" s="557"/>
      <c r="N1385" s="636"/>
      <c r="O1385" s="636"/>
      <c r="P1385" s="636"/>
      <c r="Q1385" s="557"/>
      <c r="R1385" s="636"/>
      <c r="S1385" s="557"/>
      <c r="T1385" s="442"/>
      <c r="U1385" s="636"/>
      <c r="V1385" s="232" t="s">
        <v>105</v>
      </c>
      <c r="W1385" s="243">
        <v>6120</v>
      </c>
      <c r="X1385" s="112" t="s">
        <v>8</v>
      </c>
      <c r="Y1385" s="423"/>
      <c r="Z1385" s="420"/>
      <c r="AA1385" s="420"/>
      <c r="AB1385" s="420"/>
      <c r="AC1385" s="423"/>
      <c r="AD1385" s="420"/>
      <c r="AE1385" s="423"/>
      <c r="AF1385" s="420"/>
      <c r="AG1385" s="420"/>
      <c r="AH1385" s="420"/>
      <c r="AI1385" s="423"/>
      <c r="AJ1385" s="420"/>
      <c r="AK1385" s="423"/>
      <c r="AL1385" s="420"/>
      <c r="AM1385" s="420"/>
      <c r="AN1385" s="420"/>
      <c r="AO1385" s="423"/>
      <c r="AP1385" s="420"/>
      <c r="AQ1385" s="423"/>
      <c r="AR1385" s="420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</row>
    <row r="1386" spans="1:86">
      <c r="A1386" s="686">
        <v>354</v>
      </c>
      <c r="B1386" s="440" t="s">
        <v>1436</v>
      </c>
      <c r="C1386" s="498" t="s">
        <v>1437</v>
      </c>
      <c r="D1386" s="501">
        <v>1.6</v>
      </c>
      <c r="E1386" s="501">
        <v>9600</v>
      </c>
      <c r="F1386" s="501">
        <v>1.6</v>
      </c>
      <c r="G1386" s="501">
        <v>9600</v>
      </c>
      <c r="H1386" s="440" t="s">
        <v>2041</v>
      </c>
      <c r="I1386" s="440" t="s">
        <v>2042</v>
      </c>
      <c r="J1386" s="440" t="s">
        <v>11</v>
      </c>
      <c r="K1386" s="320">
        <v>1.5</v>
      </c>
      <c r="L1386" s="321" t="s">
        <v>5</v>
      </c>
      <c r="M1386" s="387">
        <v>13973.614</v>
      </c>
      <c r="N1386" s="678"/>
      <c r="O1386" s="678"/>
      <c r="P1386" s="678"/>
      <c r="Q1386" s="678"/>
      <c r="R1386" s="678"/>
      <c r="S1386" s="678"/>
      <c r="T1386" s="678"/>
      <c r="U1386" s="678"/>
      <c r="V1386" s="678"/>
      <c r="W1386" s="678"/>
      <c r="X1386" s="678"/>
      <c r="Y1386" s="678"/>
      <c r="Z1386" s="678"/>
      <c r="AA1386" s="678"/>
      <c r="AB1386" s="678"/>
      <c r="AC1386" s="678"/>
      <c r="AD1386" s="678"/>
      <c r="AE1386" s="678"/>
      <c r="AF1386" s="678"/>
      <c r="AG1386" s="678"/>
      <c r="AH1386" s="678"/>
      <c r="AI1386" s="678"/>
      <c r="AJ1386" s="678"/>
      <c r="AK1386" s="678"/>
      <c r="AL1386" s="678"/>
      <c r="AM1386" s="678"/>
      <c r="AN1386" s="678"/>
      <c r="AO1386" s="678"/>
      <c r="AP1386" s="678"/>
      <c r="AQ1386" s="678"/>
      <c r="AR1386" s="678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</row>
    <row r="1387" spans="1:86">
      <c r="A1387" s="687"/>
      <c r="B1387" s="441"/>
      <c r="C1387" s="499"/>
      <c r="D1387" s="502"/>
      <c r="E1387" s="502"/>
      <c r="F1387" s="502"/>
      <c r="G1387" s="502"/>
      <c r="H1387" s="441"/>
      <c r="I1387" s="441"/>
      <c r="J1387" s="442"/>
      <c r="K1387" s="320">
        <v>9000</v>
      </c>
      <c r="L1387" s="321" t="s">
        <v>8</v>
      </c>
      <c r="M1387" s="388"/>
      <c r="N1387" s="679"/>
      <c r="O1387" s="679"/>
      <c r="P1387" s="679"/>
      <c r="Q1387" s="679"/>
      <c r="R1387" s="679"/>
      <c r="S1387" s="679"/>
      <c r="T1387" s="679"/>
      <c r="U1387" s="679"/>
      <c r="V1387" s="679"/>
      <c r="W1387" s="679"/>
      <c r="X1387" s="679"/>
      <c r="Y1387" s="679"/>
      <c r="Z1387" s="679"/>
      <c r="AA1387" s="679"/>
      <c r="AB1387" s="679"/>
      <c r="AC1387" s="679"/>
      <c r="AD1387" s="679"/>
      <c r="AE1387" s="679"/>
      <c r="AF1387" s="679"/>
      <c r="AG1387" s="679"/>
      <c r="AH1387" s="679"/>
      <c r="AI1387" s="679"/>
      <c r="AJ1387" s="679"/>
      <c r="AK1387" s="679"/>
      <c r="AL1387" s="679"/>
      <c r="AM1387" s="679"/>
      <c r="AN1387" s="679"/>
      <c r="AO1387" s="679"/>
      <c r="AP1387" s="679"/>
      <c r="AQ1387" s="679"/>
      <c r="AR1387" s="679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</row>
    <row r="1388" spans="1:86">
      <c r="A1388" s="688"/>
      <c r="B1388" s="442"/>
      <c r="C1388" s="500"/>
      <c r="D1388" s="503"/>
      <c r="E1388" s="503"/>
      <c r="F1388" s="503"/>
      <c r="G1388" s="503"/>
      <c r="H1388" s="442"/>
      <c r="I1388" s="442"/>
      <c r="J1388" s="232" t="s">
        <v>105</v>
      </c>
      <c r="K1388" s="320">
        <f>K1387</f>
        <v>9000</v>
      </c>
      <c r="L1388" s="321" t="s">
        <v>8</v>
      </c>
      <c r="M1388" s="389"/>
      <c r="N1388" s="680"/>
      <c r="O1388" s="680"/>
      <c r="P1388" s="680"/>
      <c r="Q1388" s="680"/>
      <c r="R1388" s="680"/>
      <c r="S1388" s="680"/>
      <c r="T1388" s="680"/>
      <c r="U1388" s="680"/>
      <c r="V1388" s="680"/>
      <c r="W1388" s="680"/>
      <c r="X1388" s="680"/>
      <c r="Y1388" s="680"/>
      <c r="Z1388" s="680"/>
      <c r="AA1388" s="680"/>
      <c r="AB1388" s="680"/>
      <c r="AC1388" s="680"/>
      <c r="AD1388" s="680"/>
      <c r="AE1388" s="680"/>
      <c r="AF1388" s="680"/>
      <c r="AG1388" s="680"/>
      <c r="AH1388" s="680"/>
      <c r="AI1388" s="680"/>
      <c r="AJ1388" s="680"/>
      <c r="AK1388" s="680"/>
      <c r="AL1388" s="680"/>
      <c r="AM1388" s="680"/>
      <c r="AN1388" s="680"/>
      <c r="AO1388" s="680"/>
      <c r="AP1388" s="680"/>
      <c r="AQ1388" s="680"/>
      <c r="AR1388" s="680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</row>
    <row r="1389" spans="1:86">
      <c r="A1389" s="484">
        <v>355</v>
      </c>
      <c r="B1389" s="635" t="s">
        <v>1443</v>
      </c>
      <c r="C1389" s="498" t="s">
        <v>1444</v>
      </c>
      <c r="D1389" s="555">
        <v>0.5</v>
      </c>
      <c r="E1389" s="555">
        <v>1600</v>
      </c>
      <c r="F1389" s="555">
        <v>0.5</v>
      </c>
      <c r="G1389" s="555">
        <v>1600</v>
      </c>
      <c r="H1389" s="635"/>
      <c r="I1389" s="635"/>
      <c r="J1389" s="635"/>
      <c r="K1389" s="555"/>
      <c r="L1389" s="635"/>
      <c r="M1389" s="555"/>
      <c r="N1389" s="635"/>
      <c r="O1389" s="635"/>
      <c r="P1389" s="635"/>
      <c r="Q1389" s="555"/>
      <c r="R1389" s="635"/>
      <c r="S1389" s="555"/>
      <c r="T1389" s="440" t="s">
        <v>2041</v>
      </c>
      <c r="U1389" s="635" t="s">
        <v>1726</v>
      </c>
      <c r="V1389" s="372" t="s">
        <v>11</v>
      </c>
      <c r="W1389" s="243">
        <v>0.5</v>
      </c>
      <c r="X1389" s="112" t="s">
        <v>5</v>
      </c>
      <c r="Y1389" s="421">
        <v>6730.5649999999996</v>
      </c>
      <c r="Z1389" s="418"/>
      <c r="AA1389" s="418"/>
      <c r="AB1389" s="418"/>
      <c r="AC1389" s="421"/>
      <c r="AD1389" s="418"/>
      <c r="AE1389" s="421"/>
      <c r="AF1389" s="418"/>
      <c r="AG1389" s="418"/>
      <c r="AH1389" s="418"/>
      <c r="AI1389" s="421"/>
      <c r="AJ1389" s="418"/>
      <c r="AK1389" s="421"/>
      <c r="AL1389" s="418"/>
      <c r="AM1389" s="418"/>
      <c r="AN1389" s="418"/>
      <c r="AO1389" s="421"/>
      <c r="AP1389" s="418"/>
      <c r="AQ1389" s="421"/>
      <c r="AR1389" s="418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</row>
    <row r="1390" spans="1:86">
      <c r="A1390" s="504"/>
      <c r="B1390" s="654"/>
      <c r="C1390" s="499"/>
      <c r="D1390" s="556"/>
      <c r="E1390" s="556"/>
      <c r="F1390" s="556"/>
      <c r="G1390" s="556"/>
      <c r="H1390" s="654"/>
      <c r="I1390" s="654"/>
      <c r="J1390" s="654"/>
      <c r="K1390" s="556"/>
      <c r="L1390" s="654"/>
      <c r="M1390" s="556"/>
      <c r="N1390" s="654"/>
      <c r="O1390" s="654"/>
      <c r="P1390" s="654"/>
      <c r="Q1390" s="556"/>
      <c r="R1390" s="654"/>
      <c r="S1390" s="556"/>
      <c r="T1390" s="441"/>
      <c r="U1390" s="654"/>
      <c r="V1390" s="374"/>
      <c r="W1390" s="243">
        <v>1600</v>
      </c>
      <c r="X1390" s="112" t="s">
        <v>8</v>
      </c>
      <c r="Y1390" s="422"/>
      <c r="Z1390" s="419"/>
      <c r="AA1390" s="419"/>
      <c r="AB1390" s="419"/>
      <c r="AC1390" s="422"/>
      <c r="AD1390" s="419"/>
      <c r="AE1390" s="422"/>
      <c r="AF1390" s="419"/>
      <c r="AG1390" s="419"/>
      <c r="AH1390" s="419"/>
      <c r="AI1390" s="422"/>
      <c r="AJ1390" s="419"/>
      <c r="AK1390" s="422"/>
      <c r="AL1390" s="419"/>
      <c r="AM1390" s="419"/>
      <c r="AN1390" s="419"/>
      <c r="AO1390" s="422"/>
      <c r="AP1390" s="419"/>
      <c r="AQ1390" s="422"/>
      <c r="AR1390" s="419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</row>
    <row r="1391" spans="1:86">
      <c r="A1391" s="485"/>
      <c r="B1391" s="636"/>
      <c r="C1391" s="500"/>
      <c r="D1391" s="557"/>
      <c r="E1391" s="557"/>
      <c r="F1391" s="557"/>
      <c r="G1391" s="557"/>
      <c r="H1391" s="636"/>
      <c r="I1391" s="636"/>
      <c r="J1391" s="636"/>
      <c r="K1391" s="557"/>
      <c r="L1391" s="636"/>
      <c r="M1391" s="557"/>
      <c r="N1391" s="636"/>
      <c r="O1391" s="636"/>
      <c r="P1391" s="636"/>
      <c r="Q1391" s="557"/>
      <c r="R1391" s="636"/>
      <c r="S1391" s="557"/>
      <c r="T1391" s="442"/>
      <c r="U1391" s="636"/>
      <c r="V1391" s="232" t="s">
        <v>105</v>
      </c>
      <c r="W1391" s="243">
        <v>1600</v>
      </c>
      <c r="X1391" s="112" t="s">
        <v>8</v>
      </c>
      <c r="Y1391" s="423"/>
      <c r="Z1391" s="420"/>
      <c r="AA1391" s="420"/>
      <c r="AB1391" s="420"/>
      <c r="AC1391" s="423"/>
      <c r="AD1391" s="420"/>
      <c r="AE1391" s="423"/>
      <c r="AF1391" s="420"/>
      <c r="AG1391" s="420"/>
      <c r="AH1391" s="420"/>
      <c r="AI1391" s="423"/>
      <c r="AJ1391" s="420"/>
      <c r="AK1391" s="423"/>
      <c r="AL1391" s="420"/>
      <c r="AM1391" s="420"/>
      <c r="AN1391" s="420"/>
      <c r="AO1391" s="423"/>
      <c r="AP1391" s="420"/>
      <c r="AQ1391" s="423"/>
      <c r="AR1391" s="420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</row>
    <row r="1392" spans="1:86">
      <c r="A1392" s="686">
        <v>356</v>
      </c>
      <c r="B1392" s="440" t="s">
        <v>1454</v>
      </c>
      <c r="C1392" s="498" t="s">
        <v>2043</v>
      </c>
      <c r="D1392" s="501">
        <v>3.6</v>
      </c>
      <c r="E1392" s="501">
        <v>13490</v>
      </c>
      <c r="F1392" s="501">
        <v>3.6</v>
      </c>
      <c r="G1392" s="501">
        <v>13490</v>
      </c>
      <c r="H1392" s="440" t="s">
        <v>2044</v>
      </c>
      <c r="I1392" s="440" t="s">
        <v>2045</v>
      </c>
      <c r="J1392" s="440" t="s">
        <v>11</v>
      </c>
      <c r="K1392" s="320">
        <v>3.55</v>
      </c>
      <c r="L1392" s="321" t="s">
        <v>5</v>
      </c>
      <c r="M1392" s="387">
        <v>22459.773000000001</v>
      </c>
      <c r="N1392" s="678"/>
      <c r="O1392" s="678"/>
      <c r="P1392" s="678"/>
      <c r="Q1392" s="678"/>
      <c r="R1392" s="678"/>
      <c r="S1392" s="678"/>
      <c r="T1392" s="678"/>
      <c r="U1392" s="678"/>
      <c r="V1392" s="678"/>
      <c r="W1392" s="678"/>
      <c r="X1392" s="678"/>
      <c r="Y1392" s="678"/>
      <c r="Z1392" s="678"/>
      <c r="AA1392" s="678"/>
      <c r="AB1392" s="678"/>
      <c r="AC1392" s="678"/>
      <c r="AD1392" s="678"/>
      <c r="AE1392" s="678"/>
      <c r="AF1392" s="678"/>
      <c r="AG1392" s="678"/>
      <c r="AH1392" s="678"/>
      <c r="AI1392" s="678"/>
      <c r="AJ1392" s="678"/>
      <c r="AK1392" s="678"/>
      <c r="AL1392" s="678"/>
      <c r="AM1392" s="678"/>
      <c r="AN1392" s="678"/>
      <c r="AO1392" s="678"/>
      <c r="AP1392" s="678"/>
      <c r="AQ1392" s="678"/>
      <c r="AR1392" s="678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</row>
    <row r="1393" spans="1:86">
      <c r="A1393" s="687"/>
      <c r="B1393" s="441"/>
      <c r="C1393" s="499"/>
      <c r="D1393" s="502"/>
      <c r="E1393" s="502"/>
      <c r="F1393" s="502"/>
      <c r="G1393" s="502"/>
      <c r="H1393" s="441"/>
      <c r="I1393" s="441"/>
      <c r="J1393" s="442"/>
      <c r="K1393" s="320">
        <v>13490</v>
      </c>
      <c r="L1393" s="321" t="s">
        <v>8</v>
      </c>
      <c r="M1393" s="388"/>
      <c r="N1393" s="679"/>
      <c r="O1393" s="679"/>
      <c r="P1393" s="679"/>
      <c r="Q1393" s="679"/>
      <c r="R1393" s="679"/>
      <c r="S1393" s="679"/>
      <c r="T1393" s="679"/>
      <c r="U1393" s="679"/>
      <c r="V1393" s="679"/>
      <c r="W1393" s="679"/>
      <c r="X1393" s="679"/>
      <c r="Y1393" s="679"/>
      <c r="Z1393" s="679"/>
      <c r="AA1393" s="679"/>
      <c r="AB1393" s="679"/>
      <c r="AC1393" s="679"/>
      <c r="AD1393" s="679"/>
      <c r="AE1393" s="679"/>
      <c r="AF1393" s="679"/>
      <c r="AG1393" s="679"/>
      <c r="AH1393" s="679"/>
      <c r="AI1393" s="679"/>
      <c r="AJ1393" s="679"/>
      <c r="AK1393" s="679"/>
      <c r="AL1393" s="679"/>
      <c r="AM1393" s="679"/>
      <c r="AN1393" s="679"/>
      <c r="AO1393" s="679"/>
      <c r="AP1393" s="679"/>
      <c r="AQ1393" s="679"/>
      <c r="AR1393" s="679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</row>
    <row r="1394" spans="1:86">
      <c r="A1394" s="688"/>
      <c r="B1394" s="442"/>
      <c r="C1394" s="500"/>
      <c r="D1394" s="503"/>
      <c r="E1394" s="503"/>
      <c r="F1394" s="503"/>
      <c r="G1394" s="503"/>
      <c r="H1394" s="442"/>
      <c r="I1394" s="442"/>
      <c r="J1394" s="232" t="s">
        <v>105</v>
      </c>
      <c r="K1394" s="320">
        <v>13490</v>
      </c>
      <c r="L1394" s="321" t="s">
        <v>8</v>
      </c>
      <c r="M1394" s="389"/>
      <c r="N1394" s="680"/>
      <c r="O1394" s="680"/>
      <c r="P1394" s="680"/>
      <c r="Q1394" s="680"/>
      <c r="R1394" s="680"/>
      <c r="S1394" s="680"/>
      <c r="T1394" s="680"/>
      <c r="U1394" s="680"/>
      <c r="V1394" s="680"/>
      <c r="W1394" s="680"/>
      <c r="X1394" s="680"/>
      <c r="Y1394" s="680"/>
      <c r="Z1394" s="680"/>
      <c r="AA1394" s="680"/>
      <c r="AB1394" s="680"/>
      <c r="AC1394" s="680"/>
      <c r="AD1394" s="680"/>
      <c r="AE1394" s="680"/>
      <c r="AF1394" s="680"/>
      <c r="AG1394" s="680"/>
      <c r="AH1394" s="680"/>
      <c r="AI1394" s="680"/>
      <c r="AJ1394" s="680"/>
      <c r="AK1394" s="680"/>
      <c r="AL1394" s="680"/>
      <c r="AM1394" s="680"/>
      <c r="AN1394" s="680"/>
      <c r="AO1394" s="680"/>
      <c r="AP1394" s="680"/>
      <c r="AQ1394" s="680"/>
      <c r="AR1394" s="680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</row>
    <row r="1395" spans="1:86" ht="30" customHeight="1">
      <c r="A1395" s="686">
        <v>357</v>
      </c>
      <c r="B1395" s="440">
        <v>3397037</v>
      </c>
      <c r="C1395" s="498" t="s">
        <v>1456</v>
      </c>
      <c r="D1395" s="501">
        <v>0.8</v>
      </c>
      <c r="E1395" s="501">
        <v>2400</v>
      </c>
      <c r="F1395" s="501">
        <v>0.8</v>
      </c>
      <c r="G1395" s="501">
        <v>2400</v>
      </c>
      <c r="H1395" s="440"/>
      <c r="I1395" s="440"/>
      <c r="J1395" s="440"/>
      <c r="K1395" s="501"/>
      <c r="L1395" s="440"/>
      <c r="M1395" s="501"/>
      <c r="N1395" s="440"/>
      <c r="O1395" s="440"/>
      <c r="P1395" s="440"/>
      <c r="Q1395" s="501"/>
      <c r="R1395" s="440"/>
      <c r="S1395" s="501"/>
      <c r="T1395" s="440" t="s">
        <v>2165</v>
      </c>
      <c r="U1395" s="440" t="s">
        <v>1680</v>
      </c>
      <c r="V1395" s="678" t="s">
        <v>11</v>
      </c>
      <c r="W1395" s="243">
        <v>0.8</v>
      </c>
      <c r="X1395" s="112" t="s">
        <v>5</v>
      </c>
      <c r="Y1395" s="421">
        <v>10768.904</v>
      </c>
      <c r="Z1395" s="242"/>
      <c r="AA1395" s="242"/>
      <c r="AB1395" s="242"/>
      <c r="AC1395" s="249"/>
      <c r="AD1395" s="242"/>
      <c r="AE1395" s="249"/>
      <c r="AF1395" s="242"/>
      <c r="AG1395" s="242"/>
      <c r="AH1395" s="242"/>
      <c r="AI1395" s="249"/>
      <c r="AJ1395" s="242"/>
      <c r="AK1395" s="249"/>
      <c r="AL1395" s="242"/>
      <c r="AM1395" s="242"/>
      <c r="AN1395" s="242"/>
      <c r="AO1395" s="249"/>
      <c r="AP1395" s="242"/>
      <c r="AQ1395" s="249"/>
      <c r="AR1395" s="242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</row>
    <row r="1396" spans="1:86">
      <c r="A1396" s="687"/>
      <c r="B1396" s="441"/>
      <c r="C1396" s="499"/>
      <c r="D1396" s="502"/>
      <c r="E1396" s="502"/>
      <c r="F1396" s="502"/>
      <c r="G1396" s="502"/>
      <c r="H1396" s="441"/>
      <c r="I1396" s="441"/>
      <c r="J1396" s="441"/>
      <c r="K1396" s="502"/>
      <c r="L1396" s="441"/>
      <c r="M1396" s="502"/>
      <c r="N1396" s="441"/>
      <c r="O1396" s="441"/>
      <c r="P1396" s="441"/>
      <c r="Q1396" s="502"/>
      <c r="R1396" s="441"/>
      <c r="S1396" s="502"/>
      <c r="T1396" s="441"/>
      <c r="U1396" s="441"/>
      <c r="V1396" s="680"/>
      <c r="W1396" s="243">
        <v>2400</v>
      </c>
      <c r="X1396" s="112" t="s">
        <v>8</v>
      </c>
      <c r="Y1396" s="422"/>
      <c r="Z1396" s="242"/>
      <c r="AA1396" s="242"/>
      <c r="AB1396" s="242"/>
      <c r="AC1396" s="249"/>
      <c r="AD1396" s="242"/>
      <c r="AE1396" s="249"/>
      <c r="AF1396" s="242"/>
      <c r="AG1396" s="242"/>
      <c r="AH1396" s="242"/>
      <c r="AI1396" s="249"/>
      <c r="AJ1396" s="242"/>
      <c r="AK1396" s="249"/>
      <c r="AL1396" s="242"/>
      <c r="AM1396" s="242"/>
      <c r="AN1396" s="242"/>
      <c r="AO1396" s="249"/>
      <c r="AP1396" s="242"/>
      <c r="AQ1396" s="249"/>
      <c r="AR1396" s="242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</row>
    <row r="1397" spans="1:86">
      <c r="A1397" s="688"/>
      <c r="B1397" s="442"/>
      <c r="C1397" s="500"/>
      <c r="D1397" s="503"/>
      <c r="E1397" s="503"/>
      <c r="F1397" s="503"/>
      <c r="G1397" s="503"/>
      <c r="H1397" s="442"/>
      <c r="I1397" s="442"/>
      <c r="J1397" s="442"/>
      <c r="K1397" s="503"/>
      <c r="L1397" s="442"/>
      <c r="M1397" s="503"/>
      <c r="N1397" s="442"/>
      <c r="O1397" s="442"/>
      <c r="P1397" s="442"/>
      <c r="Q1397" s="503"/>
      <c r="R1397" s="442"/>
      <c r="S1397" s="503"/>
      <c r="T1397" s="442"/>
      <c r="U1397" s="442"/>
      <c r="V1397" s="232" t="s">
        <v>105</v>
      </c>
      <c r="W1397" s="243">
        <f>W1396</f>
        <v>2400</v>
      </c>
      <c r="X1397" s="112" t="s">
        <v>8</v>
      </c>
      <c r="Y1397" s="423"/>
      <c r="Z1397" s="242"/>
      <c r="AA1397" s="242"/>
      <c r="AB1397" s="242"/>
      <c r="AC1397" s="249"/>
      <c r="AD1397" s="242"/>
      <c r="AE1397" s="249"/>
      <c r="AF1397" s="242"/>
      <c r="AG1397" s="242"/>
      <c r="AH1397" s="242"/>
      <c r="AI1397" s="249"/>
      <c r="AJ1397" s="242"/>
      <c r="AK1397" s="249"/>
      <c r="AL1397" s="242"/>
      <c r="AM1397" s="242"/>
      <c r="AN1397" s="242"/>
      <c r="AO1397" s="249"/>
      <c r="AP1397" s="242"/>
      <c r="AQ1397" s="249"/>
      <c r="AR1397" s="242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</row>
    <row r="1398" spans="1:86">
      <c r="A1398" s="468">
        <v>358</v>
      </c>
      <c r="B1398" s="440" t="s">
        <v>1457</v>
      </c>
      <c r="C1398" s="498" t="s">
        <v>1458</v>
      </c>
      <c r="D1398" s="501">
        <v>1.9</v>
      </c>
      <c r="E1398" s="501">
        <v>13300</v>
      </c>
      <c r="F1398" s="501">
        <v>1.9</v>
      </c>
      <c r="G1398" s="501">
        <v>13300</v>
      </c>
      <c r="H1398" s="440"/>
      <c r="I1398" s="440"/>
      <c r="J1398" s="440"/>
      <c r="K1398" s="501"/>
      <c r="L1398" s="440"/>
      <c r="M1398" s="501"/>
      <c r="N1398" s="440" t="s">
        <v>2046</v>
      </c>
      <c r="O1398" s="440" t="s">
        <v>1740</v>
      </c>
      <c r="P1398" s="440" t="s">
        <v>11</v>
      </c>
      <c r="Q1398" s="267">
        <v>0.7</v>
      </c>
      <c r="R1398" s="226" t="s">
        <v>5</v>
      </c>
      <c r="S1398" s="421">
        <v>5048.67</v>
      </c>
      <c r="T1398" s="418"/>
      <c r="U1398" s="418"/>
      <c r="V1398" s="418"/>
      <c r="W1398" s="421"/>
      <c r="X1398" s="418"/>
      <c r="Y1398" s="421"/>
      <c r="Z1398" s="418"/>
      <c r="AA1398" s="418"/>
      <c r="AB1398" s="418"/>
      <c r="AC1398" s="421"/>
      <c r="AD1398" s="418"/>
      <c r="AE1398" s="421"/>
      <c r="AF1398" s="418"/>
      <c r="AG1398" s="418"/>
      <c r="AH1398" s="418"/>
      <c r="AI1398" s="421"/>
      <c r="AJ1398" s="418"/>
      <c r="AK1398" s="421"/>
      <c r="AL1398" s="418" t="s">
        <v>1679</v>
      </c>
      <c r="AM1398" s="418" t="s">
        <v>1733</v>
      </c>
      <c r="AN1398" s="418" t="s">
        <v>42</v>
      </c>
      <c r="AO1398" s="268">
        <v>0.1</v>
      </c>
      <c r="AP1398" s="227" t="s">
        <v>5</v>
      </c>
      <c r="AQ1398" s="421">
        <v>7738.5669999999891</v>
      </c>
      <c r="AR1398" s="418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</row>
    <row r="1399" spans="1:86">
      <c r="A1399" s="469"/>
      <c r="B1399" s="441"/>
      <c r="C1399" s="499"/>
      <c r="D1399" s="502"/>
      <c r="E1399" s="502"/>
      <c r="F1399" s="502"/>
      <c r="G1399" s="502"/>
      <c r="H1399" s="441"/>
      <c r="I1399" s="441"/>
      <c r="J1399" s="441"/>
      <c r="K1399" s="502"/>
      <c r="L1399" s="441"/>
      <c r="M1399" s="502"/>
      <c r="N1399" s="441"/>
      <c r="O1399" s="441"/>
      <c r="P1399" s="442"/>
      <c r="Q1399" s="243">
        <v>4900</v>
      </c>
      <c r="R1399" s="112" t="s">
        <v>8</v>
      </c>
      <c r="S1399" s="422"/>
      <c r="T1399" s="419"/>
      <c r="U1399" s="419"/>
      <c r="V1399" s="419"/>
      <c r="W1399" s="422"/>
      <c r="X1399" s="419"/>
      <c r="Y1399" s="422"/>
      <c r="Z1399" s="419"/>
      <c r="AA1399" s="419"/>
      <c r="AB1399" s="419"/>
      <c r="AC1399" s="422"/>
      <c r="AD1399" s="419"/>
      <c r="AE1399" s="422"/>
      <c r="AF1399" s="419"/>
      <c r="AG1399" s="419"/>
      <c r="AH1399" s="419"/>
      <c r="AI1399" s="422"/>
      <c r="AJ1399" s="419"/>
      <c r="AK1399" s="422"/>
      <c r="AL1399" s="419"/>
      <c r="AM1399" s="419"/>
      <c r="AN1399" s="419"/>
      <c r="AO1399" s="421">
        <v>700</v>
      </c>
      <c r="AP1399" s="418" t="s">
        <v>8</v>
      </c>
      <c r="AQ1399" s="422"/>
      <c r="AR1399" s="419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</row>
    <row r="1400" spans="1:86">
      <c r="A1400" s="470"/>
      <c r="B1400" s="442"/>
      <c r="C1400" s="500"/>
      <c r="D1400" s="503"/>
      <c r="E1400" s="503"/>
      <c r="F1400" s="503"/>
      <c r="G1400" s="503"/>
      <c r="H1400" s="442"/>
      <c r="I1400" s="442"/>
      <c r="J1400" s="442"/>
      <c r="K1400" s="503"/>
      <c r="L1400" s="442"/>
      <c r="M1400" s="503"/>
      <c r="N1400" s="442"/>
      <c r="O1400" s="442"/>
      <c r="P1400" s="232" t="s">
        <v>105</v>
      </c>
      <c r="Q1400" s="243">
        <v>4900</v>
      </c>
      <c r="R1400" s="112" t="s">
        <v>8</v>
      </c>
      <c r="S1400" s="423"/>
      <c r="T1400" s="420"/>
      <c r="U1400" s="420"/>
      <c r="V1400" s="420"/>
      <c r="W1400" s="423"/>
      <c r="X1400" s="420"/>
      <c r="Y1400" s="423"/>
      <c r="Z1400" s="420"/>
      <c r="AA1400" s="420"/>
      <c r="AB1400" s="420"/>
      <c r="AC1400" s="423"/>
      <c r="AD1400" s="420"/>
      <c r="AE1400" s="423"/>
      <c r="AF1400" s="420"/>
      <c r="AG1400" s="420"/>
      <c r="AH1400" s="420"/>
      <c r="AI1400" s="423"/>
      <c r="AJ1400" s="420"/>
      <c r="AK1400" s="423"/>
      <c r="AL1400" s="420"/>
      <c r="AM1400" s="420"/>
      <c r="AN1400" s="420"/>
      <c r="AO1400" s="423"/>
      <c r="AP1400" s="420"/>
      <c r="AQ1400" s="423"/>
      <c r="AR1400" s="420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</row>
    <row r="1401" spans="1:86" ht="27.75" customHeight="1">
      <c r="A1401" s="468">
        <v>359</v>
      </c>
      <c r="B1401" s="606" t="s">
        <v>1459</v>
      </c>
      <c r="C1401" s="552" t="s">
        <v>1460</v>
      </c>
      <c r="D1401" s="501">
        <v>2.9</v>
      </c>
      <c r="E1401" s="501">
        <v>12883.2</v>
      </c>
      <c r="F1401" s="501">
        <v>2.9</v>
      </c>
      <c r="G1401" s="501">
        <v>12883.2</v>
      </c>
      <c r="H1401" s="440" t="s">
        <v>1977</v>
      </c>
      <c r="I1401" s="440" t="s">
        <v>1978</v>
      </c>
      <c r="J1401" s="440" t="s">
        <v>11</v>
      </c>
      <c r="K1401" s="320">
        <v>2.4279999999999999</v>
      </c>
      <c r="L1401" s="321" t="s">
        <v>5</v>
      </c>
      <c r="M1401" s="387">
        <v>21397.398000000001</v>
      </c>
      <c r="N1401" s="387"/>
      <c r="O1401" s="387"/>
      <c r="P1401" s="387"/>
      <c r="Q1401" s="387"/>
      <c r="R1401" s="387"/>
      <c r="S1401" s="387"/>
      <c r="T1401" s="387"/>
      <c r="U1401" s="387"/>
      <c r="V1401" s="387"/>
      <c r="W1401" s="387"/>
      <c r="X1401" s="387"/>
      <c r="Y1401" s="387"/>
      <c r="Z1401" s="387"/>
      <c r="AA1401" s="387"/>
      <c r="AB1401" s="387"/>
      <c r="AC1401" s="387"/>
      <c r="AD1401" s="387"/>
      <c r="AE1401" s="387"/>
      <c r="AF1401" s="387"/>
      <c r="AG1401" s="387"/>
      <c r="AH1401" s="387"/>
      <c r="AI1401" s="387"/>
      <c r="AJ1401" s="387"/>
      <c r="AK1401" s="387"/>
      <c r="AL1401" s="387"/>
      <c r="AM1401" s="387"/>
      <c r="AN1401" s="387"/>
      <c r="AO1401" s="387"/>
      <c r="AP1401" s="387"/>
      <c r="AQ1401" s="387"/>
      <c r="AR1401" s="387"/>
    </row>
    <row r="1402" spans="1:86" ht="27.75" customHeight="1">
      <c r="A1402" s="469"/>
      <c r="B1402" s="607"/>
      <c r="C1402" s="553"/>
      <c r="D1402" s="502"/>
      <c r="E1402" s="502"/>
      <c r="F1402" s="502"/>
      <c r="G1402" s="502"/>
      <c r="H1402" s="441"/>
      <c r="I1402" s="441"/>
      <c r="J1402" s="442"/>
      <c r="K1402" s="320">
        <v>10683.2</v>
      </c>
      <c r="L1402" s="321" t="s">
        <v>8</v>
      </c>
      <c r="M1402" s="388"/>
      <c r="N1402" s="388"/>
      <c r="O1402" s="388"/>
      <c r="P1402" s="388"/>
      <c r="Q1402" s="388"/>
      <c r="R1402" s="388"/>
      <c r="S1402" s="388"/>
      <c r="T1402" s="388"/>
      <c r="U1402" s="388"/>
      <c r="V1402" s="388"/>
      <c r="W1402" s="388"/>
      <c r="X1402" s="388"/>
      <c r="Y1402" s="388"/>
      <c r="Z1402" s="388"/>
      <c r="AA1402" s="388"/>
      <c r="AB1402" s="388"/>
      <c r="AC1402" s="388"/>
      <c r="AD1402" s="388"/>
      <c r="AE1402" s="388"/>
      <c r="AF1402" s="388"/>
      <c r="AG1402" s="388"/>
      <c r="AH1402" s="388"/>
      <c r="AI1402" s="388"/>
      <c r="AJ1402" s="388"/>
      <c r="AK1402" s="388"/>
      <c r="AL1402" s="388"/>
      <c r="AM1402" s="388"/>
      <c r="AN1402" s="388"/>
      <c r="AO1402" s="388"/>
      <c r="AP1402" s="388"/>
      <c r="AQ1402" s="388"/>
      <c r="AR1402" s="388"/>
    </row>
    <row r="1403" spans="1:86" ht="27.75" customHeight="1">
      <c r="A1403" s="469"/>
      <c r="B1403" s="607"/>
      <c r="C1403" s="553"/>
      <c r="D1403" s="502"/>
      <c r="E1403" s="502"/>
      <c r="F1403" s="502"/>
      <c r="G1403" s="502"/>
      <c r="H1403" s="442"/>
      <c r="I1403" s="442"/>
      <c r="J1403" s="193" t="s">
        <v>105</v>
      </c>
      <c r="K1403" s="271">
        <f>K1402</f>
        <v>10683.2</v>
      </c>
      <c r="L1403" s="193" t="s">
        <v>8</v>
      </c>
      <c r="M1403" s="388"/>
      <c r="N1403" s="388"/>
      <c r="O1403" s="388"/>
      <c r="P1403" s="388"/>
      <c r="Q1403" s="388"/>
      <c r="R1403" s="388"/>
      <c r="S1403" s="388"/>
      <c r="T1403" s="388"/>
      <c r="U1403" s="388"/>
      <c r="V1403" s="388"/>
      <c r="W1403" s="388"/>
      <c r="X1403" s="388"/>
      <c r="Y1403" s="388"/>
      <c r="Z1403" s="388"/>
      <c r="AA1403" s="388"/>
      <c r="AB1403" s="388"/>
      <c r="AC1403" s="388"/>
      <c r="AD1403" s="388"/>
      <c r="AE1403" s="388"/>
      <c r="AF1403" s="388"/>
      <c r="AG1403" s="388"/>
      <c r="AH1403" s="388"/>
      <c r="AI1403" s="388"/>
      <c r="AJ1403" s="388"/>
      <c r="AK1403" s="388"/>
      <c r="AL1403" s="388"/>
      <c r="AM1403" s="388"/>
      <c r="AN1403" s="388"/>
      <c r="AO1403" s="388"/>
      <c r="AP1403" s="388"/>
      <c r="AQ1403" s="388"/>
      <c r="AR1403" s="388"/>
    </row>
    <row r="1404" spans="1:86" ht="39" customHeight="1">
      <c r="A1404" s="469"/>
      <c r="B1404" s="607"/>
      <c r="C1404" s="553"/>
      <c r="D1404" s="502"/>
      <c r="E1404" s="502"/>
      <c r="F1404" s="502"/>
      <c r="G1404" s="502"/>
      <c r="H1404" s="440" t="s">
        <v>1979</v>
      </c>
      <c r="I1404" s="440" t="s">
        <v>1980</v>
      </c>
      <c r="J1404" s="440" t="s">
        <v>11</v>
      </c>
      <c r="K1404" s="320">
        <v>0.5</v>
      </c>
      <c r="L1404" s="321" t="s">
        <v>5</v>
      </c>
      <c r="M1404" s="388"/>
      <c r="N1404" s="388"/>
      <c r="O1404" s="388"/>
      <c r="P1404" s="388"/>
      <c r="Q1404" s="388"/>
      <c r="R1404" s="388"/>
      <c r="S1404" s="388"/>
      <c r="T1404" s="388"/>
      <c r="U1404" s="388"/>
      <c r="V1404" s="388"/>
      <c r="W1404" s="388"/>
      <c r="X1404" s="388"/>
      <c r="Y1404" s="388"/>
      <c r="Z1404" s="388"/>
      <c r="AA1404" s="388"/>
      <c r="AB1404" s="388"/>
      <c r="AC1404" s="388"/>
      <c r="AD1404" s="388"/>
      <c r="AE1404" s="388"/>
      <c r="AF1404" s="388"/>
      <c r="AG1404" s="388"/>
      <c r="AH1404" s="388"/>
      <c r="AI1404" s="388"/>
      <c r="AJ1404" s="388"/>
      <c r="AK1404" s="388"/>
      <c r="AL1404" s="388"/>
      <c r="AM1404" s="388"/>
      <c r="AN1404" s="388"/>
      <c r="AO1404" s="388"/>
      <c r="AP1404" s="388"/>
      <c r="AQ1404" s="388"/>
      <c r="AR1404" s="388"/>
    </row>
    <row r="1405" spans="1:86" ht="39" customHeight="1">
      <c r="A1405" s="469"/>
      <c r="B1405" s="607"/>
      <c r="C1405" s="553"/>
      <c r="D1405" s="502"/>
      <c r="E1405" s="502"/>
      <c r="F1405" s="502"/>
      <c r="G1405" s="502"/>
      <c r="H1405" s="441"/>
      <c r="I1405" s="441"/>
      <c r="J1405" s="442"/>
      <c r="K1405" s="320">
        <v>2200</v>
      </c>
      <c r="L1405" s="321" t="s">
        <v>8</v>
      </c>
      <c r="M1405" s="388"/>
      <c r="N1405" s="388"/>
      <c r="O1405" s="388"/>
      <c r="P1405" s="388"/>
      <c r="Q1405" s="388"/>
      <c r="R1405" s="388"/>
      <c r="S1405" s="388"/>
      <c r="T1405" s="388"/>
      <c r="U1405" s="388"/>
      <c r="V1405" s="388"/>
      <c r="W1405" s="388"/>
      <c r="X1405" s="388"/>
      <c r="Y1405" s="388"/>
      <c r="Z1405" s="388"/>
      <c r="AA1405" s="388"/>
      <c r="AB1405" s="388"/>
      <c r="AC1405" s="388"/>
      <c r="AD1405" s="388"/>
      <c r="AE1405" s="388"/>
      <c r="AF1405" s="388"/>
      <c r="AG1405" s="388"/>
      <c r="AH1405" s="388"/>
      <c r="AI1405" s="388"/>
      <c r="AJ1405" s="388"/>
      <c r="AK1405" s="388"/>
      <c r="AL1405" s="388"/>
      <c r="AM1405" s="388"/>
      <c r="AN1405" s="388"/>
      <c r="AO1405" s="388"/>
      <c r="AP1405" s="388"/>
      <c r="AQ1405" s="388"/>
      <c r="AR1405" s="388"/>
    </row>
    <row r="1406" spans="1:86">
      <c r="A1406" s="470"/>
      <c r="B1406" s="608"/>
      <c r="C1406" s="554"/>
      <c r="D1406" s="503"/>
      <c r="E1406" s="503"/>
      <c r="F1406" s="503"/>
      <c r="G1406" s="503"/>
      <c r="H1406" s="442"/>
      <c r="I1406" s="442"/>
      <c r="J1406" s="193" t="s">
        <v>105</v>
      </c>
      <c r="K1406" s="271">
        <f>K1405</f>
        <v>2200</v>
      </c>
      <c r="L1406" s="193" t="s">
        <v>8</v>
      </c>
      <c r="M1406" s="389"/>
      <c r="N1406" s="389"/>
      <c r="O1406" s="389"/>
      <c r="P1406" s="389"/>
      <c r="Q1406" s="389"/>
      <c r="R1406" s="389"/>
      <c r="S1406" s="389"/>
      <c r="T1406" s="389"/>
      <c r="U1406" s="389"/>
      <c r="V1406" s="389"/>
      <c r="W1406" s="389"/>
      <c r="X1406" s="389"/>
      <c r="Y1406" s="389"/>
      <c r="Z1406" s="389"/>
      <c r="AA1406" s="389"/>
      <c r="AB1406" s="389"/>
      <c r="AC1406" s="389"/>
      <c r="AD1406" s="389"/>
      <c r="AE1406" s="389"/>
      <c r="AF1406" s="389"/>
      <c r="AG1406" s="389"/>
      <c r="AH1406" s="389"/>
      <c r="AI1406" s="389"/>
      <c r="AJ1406" s="389"/>
      <c r="AK1406" s="389"/>
      <c r="AL1406" s="389"/>
      <c r="AM1406" s="389"/>
      <c r="AN1406" s="389"/>
      <c r="AO1406" s="389"/>
      <c r="AP1406" s="389"/>
      <c r="AQ1406" s="389"/>
      <c r="AR1406" s="389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</row>
    <row r="1407" spans="1:86" ht="25.5" customHeight="1">
      <c r="A1407" s="468">
        <v>360</v>
      </c>
      <c r="B1407" s="440" t="s">
        <v>1466</v>
      </c>
      <c r="C1407" s="498" t="s">
        <v>1467</v>
      </c>
      <c r="D1407" s="501">
        <v>1.5</v>
      </c>
      <c r="E1407" s="501">
        <v>5681</v>
      </c>
      <c r="F1407" s="501">
        <v>1.5</v>
      </c>
      <c r="G1407" s="501">
        <v>5681</v>
      </c>
      <c r="H1407" s="440"/>
      <c r="I1407" s="440"/>
      <c r="J1407" s="440"/>
      <c r="K1407" s="501"/>
      <c r="L1407" s="440"/>
      <c r="M1407" s="501"/>
      <c r="N1407" s="440" t="s">
        <v>1975</v>
      </c>
      <c r="O1407" s="440" t="s">
        <v>1976</v>
      </c>
      <c r="P1407" s="440" t="s">
        <v>11</v>
      </c>
      <c r="Q1407" s="243">
        <v>1.4950000000000001</v>
      </c>
      <c r="R1407" s="112" t="s">
        <v>5</v>
      </c>
      <c r="S1407" s="421">
        <v>12325.38</v>
      </c>
      <c r="T1407" s="418"/>
      <c r="U1407" s="418"/>
      <c r="V1407" s="418"/>
      <c r="W1407" s="421"/>
      <c r="X1407" s="418"/>
      <c r="Y1407" s="421"/>
      <c r="Z1407" s="418"/>
      <c r="AA1407" s="418"/>
      <c r="AB1407" s="418"/>
      <c r="AC1407" s="421"/>
      <c r="AD1407" s="418"/>
      <c r="AE1407" s="421"/>
      <c r="AF1407" s="418"/>
      <c r="AG1407" s="418"/>
      <c r="AH1407" s="418"/>
      <c r="AI1407" s="421"/>
      <c r="AJ1407" s="418"/>
      <c r="AK1407" s="421"/>
      <c r="AL1407" s="418"/>
      <c r="AM1407" s="418"/>
      <c r="AN1407" s="418"/>
      <c r="AO1407" s="421"/>
      <c r="AP1407" s="418"/>
      <c r="AQ1407" s="421"/>
      <c r="AR1407" s="418"/>
    </row>
    <row r="1408" spans="1:86" ht="25.5" customHeight="1">
      <c r="A1408" s="469"/>
      <c r="B1408" s="441"/>
      <c r="C1408" s="499"/>
      <c r="D1408" s="502"/>
      <c r="E1408" s="502"/>
      <c r="F1408" s="502"/>
      <c r="G1408" s="502"/>
      <c r="H1408" s="441"/>
      <c r="I1408" s="441"/>
      <c r="J1408" s="441"/>
      <c r="K1408" s="502"/>
      <c r="L1408" s="441"/>
      <c r="M1408" s="502"/>
      <c r="N1408" s="441"/>
      <c r="O1408" s="441"/>
      <c r="P1408" s="442"/>
      <c r="Q1408" s="243">
        <v>5681</v>
      </c>
      <c r="R1408" s="112" t="s">
        <v>8</v>
      </c>
      <c r="S1408" s="422"/>
      <c r="T1408" s="419"/>
      <c r="U1408" s="419"/>
      <c r="V1408" s="419"/>
      <c r="W1408" s="422"/>
      <c r="X1408" s="419"/>
      <c r="Y1408" s="422"/>
      <c r="Z1408" s="419"/>
      <c r="AA1408" s="419"/>
      <c r="AB1408" s="419"/>
      <c r="AC1408" s="422"/>
      <c r="AD1408" s="419"/>
      <c r="AE1408" s="422"/>
      <c r="AF1408" s="419"/>
      <c r="AG1408" s="419"/>
      <c r="AH1408" s="419"/>
      <c r="AI1408" s="422"/>
      <c r="AJ1408" s="419"/>
      <c r="AK1408" s="422"/>
      <c r="AL1408" s="419"/>
      <c r="AM1408" s="419"/>
      <c r="AN1408" s="419"/>
      <c r="AO1408" s="422"/>
      <c r="AP1408" s="419"/>
      <c r="AQ1408" s="422"/>
      <c r="AR1408" s="419"/>
    </row>
    <row r="1409" spans="1:86">
      <c r="A1409" s="470"/>
      <c r="B1409" s="442"/>
      <c r="C1409" s="500"/>
      <c r="D1409" s="503"/>
      <c r="E1409" s="503"/>
      <c r="F1409" s="503"/>
      <c r="G1409" s="503"/>
      <c r="H1409" s="442"/>
      <c r="I1409" s="442"/>
      <c r="J1409" s="442"/>
      <c r="K1409" s="503"/>
      <c r="L1409" s="442"/>
      <c r="M1409" s="503"/>
      <c r="N1409" s="442"/>
      <c r="O1409" s="442"/>
      <c r="P1409" s="174" t="s">
        <v>105</v>
      </c>
      <c r="Q1409" s="269">
        <f>Q1408</f>
        <v>5681</v>
      </c>
      <c r="R1409" s="193" t="s">
        <v>8</v>
      </c>
      <c r="S1409" s="423"/>
      <c r="T1409" s="420"/>
      <c r="U1409" s="420"/>
      <c r="V1409" s="420"/>
      <c r="W1409" s="423"/>
      <c r="X1409" s="420"/>
      <c r="Y1409" s="423"/>
      <c r="Z1409" s="420"/>
      <c r="AA1409" s="420"/>
      <c r="AB1409" s="420"/>
      <c r="AC1409" s="423"/>
      <c r="AD1409" s="420"/>
      <c r="AE1409" s="423"/>
      <c r="AF1409" s="420"/>
      <c r="AG1409" s="420"/>
      <c r="AH1409" s="420"/>
      <c r="AI1409" s="423"/>
      <c r="AJ1409" s="420"/>
      <c r="AK1409" s="423"/>
      <c r="AL1409" s="420"/>
      <c r="AM1409" s="420"/>
      <c r="AN1409" s="420"/>
      <c r="AO1409" s="423"/>
      <c r="AP1409" s="420"/>
      <c r="AQ1409" s="423"/>
      <c r="AR1409" s="420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</row>
    <row r="1410" spans="1:86" ht="24.75" customHeight="1">
      <c r="A1410" s="528">
        <v>361</v>
      </c>
      <c r="B1410" s="609">
        <v>353756</v>
      </c>
      <c r="C1410" s="579" t="s">
        <v>1973</v>
      </c>
      <c r="D1410" s="577">
        <v>0.8</v>
      </c>
      <c r="E1410" s="577">
        <v>2720</v>
      </c>
      <c r="F1410" s="577">
        <v>0.8</v>
      </c>
      <c r="G1410" s="577">
        <v>2720</v>
      </c>
      <c r="H1410" s="583"/>
      <c r="I1410" s="583"/>
      <c r="J1410" s="583"/>
      <c r="K1410" s="577"/>
      <c r="L1410" s="583"/>
      <c r="M1410" s="577"/>
      <c r="N1410" s="583"/>
      <c r="O1410" s="583"/>
      <c r="P1410" s="583"/>
      <c r="Q1410" s="577"/>
      <c r="R1410" s="583"/>
      <c r="S1410" s="577"/>
      <c r="T1410" s="525" t="s">
        <v>1974</v>
      </c>
      <c r="U1410" s="525" t="s">
        <v>2175</v>
      </c>
      <c r="V1410" s="372" t="s">
        <v>11</v>
      </c>
      <c r="W1410" s="243">
        <v>0.04</v>
      </c>
      <c r="X1410" s="112" t="s">
        <v>5</v>
      </c>
      <c r="Y1410" s="421">
        <v>538.44520000000045</v>
      </c>
      <c r="Z1410" s="418"/>
      <c r="AA1410" s="418"/>
      <c r="AB1410" s="418"/>
      <c r="AC1410" s="421"/>
      <c r="AD1410" s="418"/>
      <c r="AE1410" s="421"/>
      <c r="AF1410" s="418"/>
      <c r="AG1410" s="418"/>
      <c r="AH1410" s="418"/>
      <c r="AI1410" s="421"/>
      <c r="AJ1410" s="418"/>
      <c r="AK1410" s="421"/>
      <c r="AL1410" s="418"/>
      <c r="AM1410" s="418"/>
      <c r="AN1410" s="418"/>
      <c r="AO1410" s="421"/>
      <c r="AP1410" s="418"/>
      <c r="AQ1410" s="421"/>
      <c r="AR1410" s="418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</row>
    <row r="1411" spans="1:86">
      <c r="A1411" s="529"/>
      <c r="B1411" s="628"/>
      <c r="C1411" s="627"/>
      <c r="D1411" s="633"/>
      <c r="E1411" s="633"/>
      <c r="F1411" s="633"/>
      <c r="G1411" s="633"/>
      <c r="H1411" s="632"/>
      <c r="I1411" s="632"/>
      <c r="J1411" s="632"/>
      <c r="K1411" s="633"/>
      <c r="L1411" s="632"/>
      <c r="M1411" s="633"/>
      <c r="N1411" s="632"/>
      <c r="O1411" s="632"/>
      <c r="P1411" s="632"/>
      <c r="Q1411" s="633"/>
      <c r="R1411" s="632"/>
      <c r="S1411" s="633"/>
      <c r="T1411" s="526"/>
      <c r="U1411" s="526"/>
      <c r="V1411" s="374"/>
      <c r="W1411" s="243">
        <v>136</v>
      </c>
      <c r="X1411" s="112" t="s">
        <v>8</v>
      </c>
      <c r="Y1411" s="422"/>
      <c r="Z1411" s="419"/>
      <c r="AA1411" s="419"/>
      <c r="AB1411" s="419"/>
      <c r="AC1411" s="422"/>
      <c r="AD1411" s="419"/>
      <c r="AE1411" s="422"/>
      <c r="AF1411" s="419"/>
      <c r="AG1411" s="419"/>
      <c r="AH1411" s="419"/>
      <c r="AI1411" s="422"/>
      <c r="AJ1411" s="419"/>
      <c r="AK1411" s="422"/>
      <c r="AL1411" s="419"/>
      <c r="AM1411" s="419"/>
      <c r="AN1411" s="419"/>
      <c r="AO1411" s="422"/>
      <c r="AP1411" s="419"/>
      <c r="AQ1411" s="422"/>
      <c r="AR1411" s="419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</row>
    <row r="1412" spans="1:86">
      <c r="A1412" s="530"/>
      <c r="B1412" s="610"/>
      <c r="C1412" s="580"/>
      <c r="D1412" s="578"/>
      <c r="E1412" s="578"/>
      <c r="F1412" s="578"/>
      <c r="G1412" s="578"/>
      <c r="H1412" s="584"/>
      <c r="I1412" s="584"/>
      <c r="J1412" s="584"/>
      <c r="K1412" s="578"/>
      <c r="L1412" s="584"/>
      <c r="M1412" s="578"/>
      <c r="N1412" s="584"/>
      <c r="O1412" s="584"/>
      <c r="P1412" s="584"/>
      <c r="Q1412" s="578"/>
      <c r="R1412" s="584"/>
      <c r="S1412" s="578"/>
      <c r="T1412" s="526"/>
      <c r="U1412" s="527"/>
      <c r="V1412" s="174" t="s">
        <v>105</v>
      </c>
      <c r="W1412" s="269">
        <f>W1411</f>
        <v>136</v>
      </c>
      <c r="X1412" s="193" t="s">
        <v>8</v>
      </c>
      <c r="Y1412" s="423"/>
      <c r="Z1412" s="420"/>
      <c r="AA1412" s="420"/>
      <c r="AB1412" s="420"/>
      <c r="AC1412" s="423"/>
      <c r="AD1412" s="420"/>
      <c r="AE1412" s="423"/>
      <c r="AF1412" s="420"/>
      <c r="AG1412" s="420"/>
      <c r="AH1412" s="420"/>
      <c r="AI1412" s="423"/>
      <c r="AJ1412" s="420"/>
      <c r="AK1412" s="423"/>
      <c r="AL1412" s="420"/>
      <c r="AM1412" s="420"/>
      <c r="AN1412" s="420"/>
      <c r="AO1412" s="423"/>
      <c r="AP1412" s="420"/>
      <c r="AQ1412" s="423"/>
      <c r="AR1412" s="420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</row>
    <row r="1413" spans="1:86" ht="24.75" customHeight="1">
      <c r="A1413" s="528">
        <v>362</v>
      </c>
      <c r="B1413" s="609" t="s">
        <v>1470</v>
      </c>
      <c r="C1413" s="579" t="s">
        <v>1471</v>
      </c>
      <c r="D1413" s="577">
        <v>1</v>
      </c>
      <c r="E1413" s="577">
        <v>3200</v>
      </c>
      <c r="F1413" s="577">
        <v>1</v>
      </c>
      <c r="G1413" s="577">
        <v>3200</v>
      </c>
      <c r="H1413" s="583"/>
      <c r="I1413" s="583"/>
      <c r="J1413" s="583"/>
      <c r="K1413" s="577"/>
      <c r="L1413" s="583"/>
      <c r="M1413" s="577"/>
      <c r="N1413" s="583"/>
      <c r="O1413" s="583"/>
      <c r="P1413" s="583"/>
      <c r="Q1413" s="577"/>
      <c r="R1413" s="583"/>
      <c r="S1413" s="577"/>
      <c r="T1413" s="525" t="s">
        <v>1927</v>
      </c>
      <c r="U1413" s="525" t="s">
        <v>1743</v>
      </c>
      <c r="V1413" s="372" t="s">
        <v>11</v>
      </c>
      <c r="W1413" s="243">
        <v>0.6</v>
      </c>
      <c r="X1413" s="112" t="s">
        <v>5</v>
      </c>
      <c r="Y1413" s="421">
        <v>8076.677999999999</v>
      </c>
      <c r="Z1413" s="418"/>
      <c r="AA1413" s="418"/>
      <c r="AB1413" s="418"/>
      <c r="AC1413" s="421"/>
      <c r="AD1413" s="418"/>
      <c r="AE1413" s="421"/>
      <c r="AF1413" s="418"/>
      <c r="AG1413" s="418"/>
      <c r="AH1413" s="418"/>
      <c r="AI1413" s="421"/>
      <c r="AJ1413" s="418"/>
      <c r="AK1413" s="421"/>
      <c r="AL1413" s="418"/>
      <c r="AM1413" s="418"/>
      <c r="AN1413" s="418"/>
      <c r="AO1413" s="421"/>
      <c r="AP1413" s="418"/>
      <c r="AQ1413" s="421"/>
      <c r="AR1413" s="418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</row>
    <row r="1414" spans="1:86">
      <c r="A1414" s="529"/>
      <c r="B1414" s="628"/>
      <c r="C1414" s="627"/>
      <c r="D1414" s="633"/>
      <c r="E1414" s="633"/>
      <c r="F1414" s="633"/>
      <c r="G1414" s="633"/>
      <c r="H1414" s="632"/>
      <c r="I1414" s="632"/>
      <c r="J1414" s="632"/>
      <c r="K1414" s="633"/>
      <c r="L1414" s="632"/>
      <c r="M1414" s="633"/>
      <c r="N1414" s="632"/>
      <c r="O1414" s="632"/>
      <c r="P1414" s="632"/>
      <c r="Q1414" s="633"/>
      <c r="R1414" s="632"/>
      <c r="S1414" s="633"/>
      <c r="T1414" s="526"/>
      <c r="U1414" s="526"/>
      <c r="V1414" s="374"/>
      <c r="W1414" s="243">
        <v>1920</v>
      </c>
      <c r="X1414" s="112" t="s">
        <v>8</v>
      </c>
      <c r="Y1414" s="422"/>
      <c r="Z1414" s="419"/>
      <c r="AA1414" s="419"/>
      <c r="AB1414" s="419"/>
      <c r="AC1414" s="422"/>
      <c r="AD1414" s="419"/>
      <c r="AE1414" s="422"/>
      <c r="AF1414" s="419"/>
      <c r="AG1414" s="419"/>
      <c r="AH1414" s="419"/>
      <c r="AI1414" s="422"/>
      <c r="AJ1414" s="419"/>
      <c r="AK1414" s="422"/>
      <c r="AL1414" s="419"/>
      <c r="AM1414" s="419"/>
      <c r="AN1414" s="419"/>
      <c r="AO1414" s="422"/>
      <c r="AP1414" s="419"/>
      <c r="AQ1414" s="422"/>
      <c r="AR1414" s="419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</row>
    <row r="1415" spans="1:86">
      <c r="A1415" s="530"/>
      <c r="B1415" s="610"/>
      <c r="C1415" s="580"/>
      <c r="D1415" s="578"/>
      <c r="E1415" s="578"/>
      <c r="F1415" s="578"/>
      <c r="G1415" s="578"/>
      <c r="H1415" s="584"/>
      <c r="I1415" s="584"/>
      <c r="J1415" s="584"/>
      <c r="K1415" s="578"/>
      <c r="L1415" s="584"/>
      <c r="M1415" s="578"/>
      <c r="N1415" s="584"/>
      <c r="O1415" s="584"/>
      <c r="P1415" s="584"/>
      <c r="Q1415" s="578"/>
      <c r="R1415" s="584"/>
      <c r="S1415" s="578"/>
      <c r="T1415" s="526"/>
      <c r="U1415" s="527"/>
      <c r="V1415" s="174" t="s">
        <v>105</v>
      </c>
      <c r="W1415" s="269">
        <f>W1414</f>
        <v>1920</v>
      </c>
      <c r="X1415" s="193" t="s">
        <v>8</v>
      </c>
      <c r="Y1415" s="423"/>
      <c r="Z1415" s="420"/>
      <c r="AA1415" s="420"/>
      <c r="AB1415" s="420"/>
      <c r="AC1415" s="423"/>
      <c r="AD1415" s="420"/>
      <c r="AE1415" s="423"/>
      <c r="AF1415" s="420"/>
      <c r="AG1415" s="420"/>
      <c r="AH1415" s="420"/>
      <c r="AI1415" s="423"/>
      <c r="AJ1415" s="420"/>
      <c r="AK1415" s="423"/>
      <c r="AL1415" s="420"/>
      <c r="AM1415" s="420"/>
      <c r="AN1415" s="420"/>
      <c r="AO1415" s="423"/>
      <c r="AP1415" s="420"/>
      <c r="AQ1415" s="423"/>
      <c r="AR1415" s="420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</row>
    <row r="1416" spans="1:86" ht="20.25" customHeight="1">
      <c r="A1416" s="468">
        <v>363</v>
      </c>
      <c r="B1416" s="440" t="s">
        <v>1504</v>
      </c>
      <c r="C1416" s="498" t="s">
        <v>1505</v>
      </c>
      <c r="D1416" s="501">
        <v>0.2</v>
      </c>
      <c r="E1416" s="501">
        <v>828.4</v>
      </c>
      <c r="F1416" s="501">
        <v>0.2</v>
      </c>
      <c r="G1416" s="501">
        <v>828.4</v>
      </c>
      <c r="H1416" s="440"/>
      <c r="I1416" s="440"/>
      <c r="J1416" s="440"/>
      <c r="K1416" s="501"/>
      <c r="L1416" s="440"/>
      <c r="M1416" s="501"/>
      <c r="N1416" s="440" t="s">
        <v>1971</v>
      </c>
      <c r="O1416" s="440" t="s">
        <v>2139</v>
      </c>
      <c r="P1416" s="440" t="s">
        <v>11</v>
      </c>
      <c r="Q1416" s="267">
        <v>0.16</v>
      </c>
      <c r="R1416" s="170" t="s">
        <v>5</v>
      </c>
      <c r="S1416" s="421">
        <v>2585.3363413502948</v>
      </c>
      <c r="T1416" s="418"/>
      <c r="U1416" s="418"/>
      <c r="V1416" s="418"/>
      <c r="W1416" s="421"/>
      <c r="X1416" s="418"/>
      <c r="Y1416" s="421"/>
      <c r="Z1416" s="418"/>
      <c r="AA1416" s="418"/>
      <c r="AB1416" s="418"/>
      <c r="AC1416" s="421"/>
      <c r="AD1416" s="418"/>
      <c r="AE1416" s="421"/>
      <c r="AF1416" s="418"/>
      <c r="AG1416" s="418"/>
      <c r="AH1416" s="418"/>
      <c r="AI1416" s="421"/>
      <c r="AJ1416" s="418"/>
      <c r="AK1416" s="421"/>
      <c r="AL1416" s="418"/>
      <c r="AM1416" s="418"/>
      <c r="AN1416" s="418"/>
      <c r="AO1416" s="421"/>
      <c r="AP1416" s="418"/>
      <c r="AQ1416" s="421"/>
      <c r="AR1416" s="418"/>
    </row>
    <row r="1417" spans="1:86" ht="20.25" customHeight="1">
      <c r="A1417" s="469"/>
      <c r="B1417" s="441"/>
      <c r="C1417" s="499"/>
      <c r="D1417" s="502"/>
      <c r="E1417" s="502"/>
      <c r="F1417" s="502"/>
      <c r="G1417" s="502"/>
      <c r="H1417" s="441"/>
      <c r="I1417" s="441"/>
      <c r="J1417" s="441"/>
      <c r="K1417" s="502"/>
      <c r="L1417" s="441"/>
      <c r="M1417" s="502"/>
      <c r="N1417" s="441"/>
      <c r="O1417" s="441"/>
      <c r="P1417" s="442"/>
      <c r="Q1417" s="243">
        <v>676.4</v>
      </c>
      <c r="R1417" s="112" t="s">
        <v>8</v>
      </c>
      <c r="S1417" s="422"/>
      <c r="T1417" s="419"/>
      <c r="U1417" s="419"/>
      <c r="V1417" s="419"/>
      <c r="W1417" s="422"/>
      <c r="X1417" s="419"/>
      <c r="Y1417" s="422"/>
      <c r="Z1417" s="419"/>
      <c r="AA1417" s="419"/>
      <c r="AB1417" s="419"/>
      <c r="AC1417" s="422"/>
      <c r="AD1417" s="419"/>
      <c r="AE1417" s="422"/>
      <c r="AF1417" s="419"/>
      <c r="AG1417" s="419"/>
      <c r="AH1417" s="419"/>
      <c r="AI1417" s="422"/>
      <c r="AJ1417" s="419"/>
      <c r="AK1417" s="422"/>
      <c r="AL1417" s="419"/>
      <c r="AM1417" s="419"/>
      <c r="AN1417" s="419"/>
      <c r="AO1417" s="422"/>
      <c r="AP1417" s="419"/>
      <c r="AQ1417" s="422"/>
      <c r="AR1417" s="419"/>
    </row>
    <row r="1418" spans="1:86" ht="20.25" customHeight="1">
      <c r="A1418" s="469"/>
      <c r="B1418" s="441"/>
      <c r="C1418" s="499"/>
      <c r="D1418" s="502"/>
      <c r="E1418" s="502"/>
      <c r="F1418" s="502"/>
      <c r="G1418" s="502"/>
      <c r="H1418" s="441"/>
      <c r="I1418" s="441"/>
      <c r="J1418" s="441"/>
      <c r="K1418" s="502"/>
      <c r="L1418" s="441"/>
      <c r="M1418" s="502"/>
      <c r="N1418" s="442"/>
      <c r="O1418" s="442"/>
      <c r="P1418" s="174" t="s">
        <v>105</v>
      </c>
      <c r="Q1418" s="269">
        <f>Q1417</f>
        <v>676.4</v>
      </c>
      <c r="R1418" s="193" t="s">
        <v>8</v>
      </c>
      <c r="S1418" s="422"/>
      <c r="T1418" s="419"/>
      <c r="U1418" s="419"/>
      <c r="V1418" s="419"/>
      <c r="W1418" s="422"/>
      <c r="X1418" s="419"/>
      <c r="Y1418" s="422"/>
      <c r="Z1418" s="419"/>
      <c r="AA1418" s="419"/>
      <c r="AB1418" s="419"/>
      <c r="AC1418" s="422"/>
      <c r="AD1418" s="419"/>
      <c r="AE1418" s="422"/>
      <c r="AF1418" s="419"/>
      <c r="AG1418" s="419"/>
      <c r="AH1418" s="419"/>
      <c r="AI1418" s="422"/>
      <c r="AJ1418" s="419"/>
      <c r="AK1418" s="422"/>
      <c r="AL1418" s="419"/>
      <c r="AM1418" s="419"/>
      <c r="AN1418" s="419"/>
      <c r="AO1418" s="422"/>
      <c r="AP1418" s="419"/>
      <c r="AQ1418" s="422"/>
      <c r="AR1418" s="419"/>
    </row>
    <row r="1419" spans="1:86" ht="20.25" customHeight="1">
      <c r="A1419" s="469"/>
      <c r="B1419" s="441"/>
      <c r="C1419" s="499"/>
      <c r="D1419" s="502"/>
      <c r="E1419" s="502"/>
      <c r="F1419" s="502"/>
      <c r="G1419" s="502"/>
      <c r="H1419" s="441"/>
      <c r="I1419" s="441"/>
      <c r="J1419" s="441"/>
      <c r="K1419" s="502"/>
      <c r="L1419" s="441"/>
      <c r="M1419" s="502"/>
      <c r="N1419" s="440" t="s">
        <v>1972</v>
      </c>
      <c r="O1419" s="440" t="s">
        <v>1797</v>
      </c>
      <c r="P1419" s="440" t="s">
        <v>11</v>
      </c>
      <c r="Q1419" s="267">
        <v>0.04</v>
      </c>
      <c r="R1419" s="170" t="s">
        <v>5</v>
      </c>
      <c r="S1419" s="422"/>
      <c r="T1419" s="419"/>
      <c r="U1419" s="419"/>
      <c r="V1419" s="419"/>
      <c r="W1419" s="422"/>
      <c r="X1419" s="419"/>
      <c r="Y1419" s="422"/>
      <c r="Z1419" s="419"/>
      <c r="AA1419" s="419"/>
      <c r="AB1419" s="419"/>
      <c r="AC1419" s="422"/>
      <c r="AD1419" s="419"/>
      <c r="AE1419" s="422"/>
      <c r="AF1419" s="419"/>
      <c r="AG1419" s="419"/>
      <c r="AH1419" s="419"/>
      <c r="AI1419" s="422"/>
      <c r="AJ1419" s="419"/>
      <c r="AK1419" s="422"/>
      <c r="AL1419" s="419"/>
      <c r="AM1419" s="419"/>
      <c r="AN1419" s="419"/>
      <c r="AO1419" s="422"/>
      <c r="AP1419" s="419"/>
      <c r="AQ1419" s="422"/>
      <c r="AR1419" s="419"/>
    </row>
    <row r="1420" spans="1:86" ht="20.25" customHeight="1">
      <c r="A1420" s="469"/>
      <c r="B1420" s="441"/>
      <c r="C1420" s="499"/>
      <c r="D1420" s="502"/>
      <c r="E1420" s="502"/>
      <c r="F1420" s="502"/>
      <c r="G1420" s="502"/>
      <c r="H1420" s="441"/>
      <c r="I1420" s="441"/>
      <c r="J1420" s="441"/>
      <c r="K1420" s="502"/>
      <c r="L1420" s="441"/>
      <c r="M1420" s="502"/>
      <c r="N1420" s="441"/>
      <c r="O1420" s="441"/>
      <c r="P1420" s="442"/>
      <c r="Q1420" s="243">
        <v>152</v>
      </c>
      <c r="R1420" s="112" t="s">
        <v>8</v>
      </c>
      <c r="S1420" s="422"/>
      <c r="T1420" s="419"/>
      <c r="U1420" s="419"/>
      <c r="V1420" s="419"/>
      <c r="W1420" s="422"/>
      <c r="X1420" s="419"/>
      <c r="Y1420" s="422"/>
      <c r="Z1420" s="419"/>
      <c r="AA1420" s="419"/>
      <c r="AB1420" s="419"/>
      <c r="AC1420" s="422"/>
      <c r="AD1420" s="419"/>
      <c r="AE1420" s="422"/>
      <c r="AF1420" s="419"/>
      <c r="AG1420" s="419"/>
      <c r="AH1420" s="419"/>
      <c r="AI1420" s="422"/>
      <c r="AJ1420" s="419"/>
      <c r="AK1420" s="422"/>
      <c r="AL1420" s="419"/>
      <c r="AM1420" s="419"/>
      <c r="AN1420" s="419"/>
      <c r="AO1420" s="422"/>
      <c r="AP1420" s="419"/>
      <c r="AQ1420" s="422"/>
      <c r="AR1420" s="419"/>
    </row>
    <row r="1421" spans="1:86">
      <c r="A1421" s="470"/>
      <c r="B1421" s="442"/>
      <c r="C1421" s="500"/>
      <c r="D1421" s="503"/>
      <c r="E1421" s="503"/>
      <c r="F1421" s="503"/>
      <c r="G1421" s="503"/>
      <c r="H1421" s="442"/>
      <c r="I1421" s="442"/>
      <c r="J1421" s="442"/>
      <c r="K1421" s="503"/>
      <c r="L1421" s="442"/>
      <c r="M1421" s="503"/>
      <c r="N1421" s="442"/>
      <c r="O1421" s="442"/>
      <c r="P1421" s="174" t="s">
        <v>105</v>
      </c>
      <c r="Q1421" s="269">
        <f>Q1420</f>
        <v>152</v>
      </c>
      <c r="R1421" s="193" t="s">
        <v>8</v>
      </c>
      <c r="S1421" s="423"/>
      <c r="T1421" s="420"/>
      <c r="U1421" s="420"/>
      <c r="V1421" s="420"/>
      <c r="W1421" s="423"/>
      <c r="X1421" s="420"/>
      <c r="Y1421" s="423"/>
      <c r="Z1421" s="420"/>
      <c r="AA1421" s="420"/>
      <c r="AB1421" s="420"/>
      <c r="AC1421" s="423"/>
      <c r="AD1421" s="420"/>
      <c r="AE1421" s="423"/>
      <c r="AF1421" s="420"/>
      <c r="AG1421" s="420"/>
      <c r="AH1421" s="420"/>
      <c r="AI1421" s="423"/>
      <c r="AJ1421" s="420"/>
      <c r="AK1421" s="423"/>
      <c r="AL1421" s="420"/>
      <c r="AM1421" s="420"/>
      <c r="AN1421" s="420"/>
      <c r="AO1421" s="423"/>
      <c r="AP1421" s="420"/>
      <c r="AQ1421" s="423"/>
      <c r="AR1421" s="420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</row>
    <row r="1422" spans="1:86" ht="24.75" customHeight="1">
      <c r="A1422" s="528">
        <v>364</v>
      </c>
      <c r="B1422" s="609" t="s">
        <v>1519</v>
      </c>
      <c r="C1422" s="579" t="s">
        <v>1520</v>
      </c>
      <c r="D1422" s="577">
        <v>1</v>
      </c>
      <c r="E1422" s="577">
        <v>3500</v>
      </c>
      <c r="F1422" s="577">
        <v>1</v>
      </c>
      <c r="G1422" s="577">
        <v>3500</v>
      </c>
      <c r="H1422" s="583"/>
      <c r="I1422" s="583"/>
      <c r="J1422" s="583"/>
      <c r="K1422" s="577"/>
      <c r="L1422" s="583"/>
      <c r="M1422" s="577"/>
      <c r="N1422" s="583"/>
      <c r="O1422" s="583"/>
      <c r="P1422" s="583"/>
      <c r="Q1422" s="577"/>
      <c r="R1422" s="583"/>
      <c r="S1422" s="577"/>
      <c r="T1422" s="525" t="s">
        <v>1970</v>
      </c>
      <c r="U1422" s="525" t="s">
        <v>1740</v>
      </c>
      <c r="V1422" s="372" t="s">
        <v>11</v>
      </c>
      <c r="W1422" s="243">
        <v>0.7</v>
      </c>
      <c r="X1422" s="112" t="s">
        <v>5</v>
      </c>
      <c r="Y1422" s="421">
        <v>9422.7909999999993</v>
      </c>
      <c r="Z1422" s="418"/>
      <c r="AA1422" s="418"/>
      <c r="AB1422" s="418"/>
      <c r="AC1422" s="421"/>
      <c r="AD1422" s="418"/>
      <c r="AE1422" s="421"/>
      <c r="AF1422" s="418"/>
      <c r="AG1422" s="418"/>
      <c r="AH1422" s="418"/>
      <c r="AI1422" s="421"/>
      <c r="AJ1422" s="418"/>
      <c r="AK1422" s="421"/>
      <c r="AL1422" s="418"/>
      <c r="AM1422" s="418"/>
      <c r="AN1422" s="418"/>
      <c r="AO1422" s="421"/>
      <c r="AP1422" s="418"/>
      <c r="AQ1422" s="421"/>
      <c r="AR1422" s="418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</row>
    <row r="1423" spans="1:86">
      <c r="A1423" s="529"/>
      <c r="B1423" s="628"/>
      <c r="C1423" s="627"/>
      <c r="D1423" s="633"/>
      <c r="E1423" s="633"/>
      <c r="F1423" s="633"/>
      <c r="G1423" s="633"/>
      <c r="H1423" s="632"/>
      <c r="I1423" s="632"/>
      <c r="J1423" s="632"/>
      <c r="K1423" s="633"/>
      <c r="L1423" s="632"/>
      <c r="M1423" s="633"/>
      <c r="N1423" s="632"/>
      <c r="O1423" s="632"/>
      <c r="P1423" s="632"/>
      <c r="Q1423" s="633"/>
      <c r="R1423" s="632"/>
      <c r="S1423" s="633"/>
      <c r="T1423" s="526"/>
      <c r="U1423" s="526"/>
      <c r="V1423" s="374"/>
      <c r="W1423" s="243">
        <v>2450</v>
      </c>
      <c r="X1423" s="112" t="s">
        <v>8</v>
      </c>
      <c r="Y1423" s="422"/>
      <c r="Z1423" s="419"/>
      <c r="AA1423" s="419"/>
      <c r="AB1423" s="419"/>
      <c r="AC1423" s="422"/>
      <c r="AD1423" s="419"/>
      <c r="AE1423" s="422"/>
      <c r="AF1423" s="419"/>
      <c r="AG1423" s="419"/>
      <c r="AH1423" s="419"/>
      <c r="AI1423" s="422"/>
      <c r="AJ1423" s="419"/>
      <c r="AK1423" s="422"/>
      <c r="AL1423" s="419"/>
      <c r="AM1423" s="419"/>
      <c r="AN1423" s="419"/>
      <c r="AO1423" s="422"/>
      <c r="AP1423" s="419"/>
      <c r="AQ1423" s="422"/>
      <c r="AR1423" s="419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</row>
    <row r="1424" spans="1:86">
      <c r="A1424" s="530"/>
      <c r="B1424" s="610"/>
      <c r="C1424" s="580"/>
      <c r="D1424" s="578"/>
      <c r="E1424" s="578"/>
      <c r="F1424" s="578"/>
      <c r="G1424" s="578"/>
      <c r="H1424" s="584"/>
      <c r="I1424" s="584"/>
      <c r="J1424" s="584"/>
      <c r="K1424" s="578"/>
      <c r="L1424" s="584"/>
      <c r="M1424" s="578"/>
      <c r="N1424" s="584"/>
      <c r="O1424" s="584"/>
      <c r="P1424" s="584"/>
      <c r="Q1424" s="578"/>
      <c r="R1424" s="584"/>
      <c r="S1424" s="578"/>
      <c r="T1424" s="526"/>
      <c r="U1424" s="527"/>
      <c r="V1424" s="174" t="s">
        <v>105</v>
      </c>
      <c r="W1424" s="269">
        <f>W1423</f>
        <v>2450</v>
      </c>
      <c r="X1424" s="193" t="s">
        <v>8</v>
      </c>
      <c r="Y1424" s="423"/>
      <c r="Z1424" s="420"/>
      <c r="AA1424" s="420"/>
      <c r="AB1424" s="420"/>
      <c r="AC1424" s="423"/>
      <c r="AD1424" s="420"/>
      <c r="AE1424" s="423"/>
      <c r="AF1424" s="420"/>
      <c r="AG1424" s="420"/>
      <c r="AH1424" s="420"/>
      <c r="AI1424" s="423"/>
      <c r="AJ1424" s="420"/>
      <c r="AK1424" s="423"/>
      <c r="AL1424" s="420"/>
      <c r="AM1424" s="420"/>
      <c r="AN1424" s="420"/>
      <c r="AO1424" s="423"/>
      <c r="AP1424" s="420"/>
      <c r="AQ1424" s="423"/>
      <c r="AR1424" s="420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</row>
    <row r="1425" spans="1:86" ht="22.5" customHeight="1">
      <c r="A1425" s="468">
        <v>365</v>
      </c>
      <c r="B1425" s="440" t="s">
        <v>1521</v>
      </c>
      <c r="C1425" s="498" t="s">
        <v>1522</v>
      </c>
      <c r="D1425" s="501">
        <v>0.6</v>
      </c>
      <c r="E1425" s="501">
        <v>2534</v>
      </c>
      <c r="F1425" s="501">
        <v>0.6</v>
      </c>
      <c r="G1425" s="501">
        <v>2534</v>
      </c>
      <c r="H1425" s="440"/>
      <c r="I1425" s="440"/>
      <c r="J1425" s="440"/>
      <c r="K1425" s="501"/>
      <c r="L1425" s="440"/>
      <c r="M1425" s="501"/>
      <c r="N1425" s="440" t="s">
        <v>1965</v>
      </c>
      <c r="O1425" s="440" t="s">
        <v>1966</v>
      </c>
      <c r="P1425" s="440" t="s">
        <v>11</v>
      </c>
      <c r="Q1425" s="243">
        <v>0.45</v>
      </c>
      <c r="R1425" s="112" t="s">
        <v>5</v>
      </c>
      <c r="S1425" s="421">
        <v>5170.6726827005896</v>
      </c>
      <c r="T1425" s="418"/>
      <c r="U1425" s="418"/>
      <c r="V1425" s="418"/>
      <c r="W1425" s="421"/>
      <c r="X1425" s="418"/>
      <c r="Y1425" s="421"/>
      <c r="Z1425" s="418"/>
      <c r="AA1425" s="418"/>
      <c r="AB1425" s="418"/>
      <c r="AC1425" s="421"/>
      <c r="AD1425" s="418"/>
      <c r="AE1425" s="421"/>
      <c r="AF1425" s="418"/>
      <c r="AG1425" s="418"/>
      <c r="AH1425" s="418"/>
      <c r="AI1425" s="421"/>
      <c r="AJ1425" s="418"/>
      <c r="AK1425" s="421"/>
      <c r="AL1425" s="418"/>
      <c r="AM1425" s="418"/>
      <c r="AN1425" s="418"/>
      <c r="AO1425" s="421"/>
      <c r="AP1425" s="418"/>
      <c r="AQ1425" s="421"/>
      <c r="AR1425" s="418"/>
    </row>
    <row r="1426" spans="1:86" ht="22.5" customHeight="1">
      <c r="A1426" s="469"/>
      <c r="B1426" s="441"/>
      <c r="C1426" s="499"/>
      <c r="D1426" s="502"/>
      <c r="E1426" s="502"/>
      <c r="F1426" s="502"/>
      <c r="G1426" s="502"/>
      <c r="H1426" s="441"/>
      <c r="I1426" s="441"/>
      <c r="J1426" s="441"/>
      <c r="K1426" s="502"/>
      <c r="L1426" s="441"/>
      <c r="M1426" s="502"/>
      <c r="N1426" s="441"/>
      <c r="O1426" s="441"/>
      <c r="P1426" s="442"/>
      <c r="Q1426" s="243">
        <v>1800</v>
      </c>
      <c r="R1426" s="112" t="s">
        <v>8</v>
      </c>
      <c r="S1426" s="422"/>
      <c r="T1426" s="419"/>
      <c r="U1426" s="419"/>
      <c r="V1426" s="419"/>
      <c r="W1426" s="422"/>
      <c r="X1426" s="419"/>
      <c r="Y1426" s="422"/>
      <c r="Z1426" s="419"/>
      <c r="AA1426" s="419"/>
      <c r="AB1426" s="419"/>
      <c r="AC1426" s="422"/>
      <c r="AD1426" s="419"/>
      <c r="AE1426" s="422"/>
      <c r="AF1426" s="419"/>
      <c r="AG1426" s="419"/>
      <c r="AH1426" s="419"/>
      <c r="AI1426" s="422"/>
      <c r="AJ1426" s="419"/>
      <c r="AK1426" s="422"/>
      <c r="AL1426" s="419"/>
      <c r="AM1426" s="419"/>
      <c r="AN1426" s="419"/>
      <c r="AO1426" s="422"/>
      <c r="AP1426" s="419"/>
      <c r="AQ1426" s="422"/>
      <c r="AR1426" s="419"/>
    </row>
    <row r="1427" spans="1:86" ht="22.5" customHeight="1">
      <c r="A1427" s="469"/>
      <c r="B1427" s="441"/>
      <c r="C1427" s="499"/>
      <c r="D1427" s="502"/>
      <c r="E1427" s="502"/>
      <c r="F1427" s="502"/>
      <c r="G1427" s="502"/>
      <c r="H1427" s="441"/>
      <c r="I1427" s="441"/>
      <c r="J1427" s="441"/>
      <c r="K1427" s="502"/>
      <c r="L1427" s="441"/>
      <c r="M1427" s="502"/>
      <c r="N1427" s="442"/>
      <c r="O1427" s="442"/>
      <c r="P1427" s="174" t="s">
        <v>105</v>
      </c>
      <c r="Q1427" s="269">
        <f>Q1426</f>
        <v>1800</v>
      </c>
      <c r="R1427" s="193" t="s">
        <v>8</v>
      </c>
      <c r="S1427" s="422"/>
      <c r="T1427" s="419"/>
      <c r="U1427" s="419"/>
      <c r="V1427" s="419"/>
      <c r="W1427" s="422"/>
      <c r="X1427" s="419"/>
      <c r="Y1427" s="422"/>
      <c r="Z1427" s="419"/>
      <c r="AA1427" s="419"/>
      <c r="AB1427" s="419"/>
      <c r="AC1427" s="422"/>
      <c r="AD1427" s="419"/>
      <c r="AE1427" s="422"/>
      <c r="AF1427" s="419"/>
      <c r="AG1427" s="419"/>
      <c r="AH1427" s="419"/>
      <c r="AI1427" s="422"/>
      <c r="AJ1427" s="419"/>
      <c r="AK1427" s="422"/>
      <c r="AL1427" s="419"/>
      <c r="AM1427" s="419"/>
      <c r="AN1427" s="419"/>
      <c r="AO1427" s="422"/>
      <c r="AP1427" s="419"/>
      <c r="AQ1427" s="422"/>
      <c r="AR1427" s="419"/>
    </row>
    <row r="1428" spans="1:86" ht="22.5" customHeight="1">
      <c r="A1428" s="469"/>
      <c r="B1428" s="441"/>
      <c r="C1428" s="499"/>
      <c r="D1428" s="502"/>
      <c r="E1428" s="502"/>
      <c r="F1428" s="502"/>
      <c r="G1428" s="502"/>
      <c r="H1428" s="441"/>
      <c r="I1428" s="441"/>
      <c r="J1428" s="441"/>
      <c r="K1428" s="502"/>
      <c r="L1428" s="441"/>
      <c r="M1428" s="502"/>
      <c r="N1428" s="440" t="s">
        <v>1967</v>
      </c>
      <c r="O1428" s="440" t="s">
        <v>1968</v>
      </c>
      <c r="P1428" s="440" t="s">
        <v>11</v>
      </c>
      <c r="Q1428" s="243">
        <v>0.14000000000000001</v>
      </c>
      <c r="R1428" s="112" t="s">
        <v>5</v>
      </c>
      <c r="S1428" s="422"/>
      <c r="T1428" s="419"/>
      <c r="U1428" s="419"/>
      <c r="V1428" s="419"/>
      <c r="W1428" s="422"/>
      <c r="X1428" s="419"/>
      <c r="Y1428" s="422"/>
      <c r="Z1428" s="419"/>
      <c r="AA1428" s="419"/>
      <c r="AB1428" s="419"/>
      <c r="AC1428" s="422"/>
      <c r="AD1428" s="419"/>
      <c r="AE1428" s="422"/>
      <c r="AF1428" s="419"/>
      <c r="AG1428" s="419"/>
      <c r="AH1428" s="419"/>
      <c r="AI1428" s="422"/>
      <c r="AJ1428" s="419"/>
      <c r="AK1428" s="422"/>
      <c r="AL1428" s="419"/>
      <c r="AM1428" s="419"/>
      <c r="AN1428" s="419"/>
      <c r="AO1428" s="422"/>
      <c r="AP1428" s="419"/>
      <c r="AQ1428" s="422"/>
      <c r="AR1428" s="419"/>
    </row>
    <row r="1429" spans="1:86" ht="22.5" customHeight="1">
      <c r="A1429" s="469"/>
      <c r="B1429" s="441"/>
      <c r="C1429" s="499"/>
      <c r="D1429" s="502"/>
      <c r="E1429" s="502"/>
      <c r="F1429" s="502"/>
      <c r="G1429" s="502"/>
      <c r="H1429" s="441"/>
      <c r="I1429" s="441"/>
      <c r="J1429" s="441"/>
      <c r="K1429" s="502"/>
      <c r="L1429" s="441"/>
      <c r="M1429" s="502"/>
      <c r="N1429" s="441"/>
      <c r="O1429" s="441"/>
      <c r="P1429" s="442"/>
      <c r="Q1429" s="243">
        <v>560</v>
      </c>
      <c r="R1429" s="112" t="s">
        <v>8</v>
      </c>
      <c r="S1429" s="422"/>
      <c r="T1429" s="419"/>
      <c r="U1429" s="419"/>
      <c r="V1429" s="419"/>
      <c r="W1429" s="422"/>
      <c r="X1429" s="419"/>
      <c r="Y1429" s="422"/>
      <c r="Z1429" s="419"/>
      <c r="AA1429" s="419"/>
      <c r="AB1429" s="419"/>
      <c r="AC1429" s="422"/>
      <c r="AD1429" s="419"/>
      <c r="AE1429" s="422"/>
      <c r="AF1429" s="419"/>
      <c r="AG1429" s="419"/>
      <c r="AH1429" s="419"/>
      <c r="AI1429" s="422"/>
      <c r="AJ1429" s="419"/>
      <c r="AK1429" s="422"/>
      <c r="AL1429" s="419"/>
      <c r="AM1429" s="419"/>
      <c r="AN1429" s="419"/>
      <c r="AO1429" s="422"/>
      <c r="AP1429" s="419"/>
      <c r="AQ1429" s="422"/>
      <c r="AR1429" s="419"/>
    </row>
    <row r="1430" spans="1:86" ht="22.5" customHeight="1">
      <c r="A1430" s="469"/>
      <c r="B1430" s="441"/>
      <c r="C1430" s="499"/>
      <c r="D1430" s="502"/>
      <c r="E1430" s="502"/>
      <c r="F1430" s="502"/>
      <c r="G1430" s="502"/>
      <c r="H1430" s="441"/>
      <c r="I1430" s="441"/>
      <c r="J1430" s="441"/>
      <c r="K1430" s="502"/>
      <c r="L1430" s="441"/>
      <c r="M1430" s="502"/>
      <c r="N1430" s="442"/>
      <c r="O1430" s="442"/>
      <c r="P1430" s="174" t="s">
        <v>105</v>
      </c>
      <c r="Q1430" s="269">
        <f>Q1429</f>
        <v>560</v>
      </c>
      <c r="R1430" s="193" t="s">
        <v>8</v>
      </c>
      <c r="S1430" s="422"/>
      <c r="T1430" s="419"/>
      <c r="U1430" s="419"/>
      <c r="V1430" s="419"/>
      <c r="W1430" s="422"/>
      <c r="X1430" s="419"/>
      <c r="Y1430" s="422"/>
      <c r="Z1430" s="419"/>
      <c r="AA1430" s="419"/>
      <c r="AB1430" s="419"/>
      <c r="AC1430" s="422"/>
      <c r="AD1430" s="419"/>
      <c r="AE1430" s="422"/>
      <c r="AF1430" s="419"/>
      <c r="AG1430" s="419"/>
      <c r="AH1430" s="419"/>
      <c r="AI1430" s="422"/>
      <c r="AJ1430" s="419"/>
      <c r="AK1430" s="422"/>
      <c r="AL1430" s="419"/>
      <c r="AM1430" s="419"/>
      <c r="AN1430" s="419"/>
      <c r="AO1430" s="422"/>
      <c r="AP1430" s="419"/>
      <c r="AQ1430" s="422"/>
      <c r="AR1430" s="419"/>
    </row>
    <row r="1431" spans="1:86" ht="22.5" customHeight="1">
      <c r="A1431" s="469"/>
      <c r="B1431" s="441"/>
      <c r="C1431" s="499"/>
      <c r="D1431" s="502"/>
      <c r="E1431" s="502"/>
      <c r="F1431" s="502"/>
      <c r="G1431" s="502"/>
      <c r="H1431" s="441"/>
      <c r="I1431" s="441"/>
      <c r="J1431" s="441"/>
      <c r="K1431" s="502"/>
      <c r="L1431" s="441"/>
      <c r="M1431" s="502"/>
      <c r="N1431" s="440" t="s">
        <v>1969</v>
      </c>
      <c r="O1431" s="440" t="s">
        <v>2168</v>
      </c>
      <c r="P1431" s="440" t="s">
        <v>11</v>
      </c>
      <c r="Q1431" s="243">
        <v>0.01</v>
      </c>
      <c r="R1431" s="112" t="s">
        <v>5</v>
      </c>
      <c r="S1431" s="422"/>
      <c r="T1431" s="419"/>
      <c r="U1431" s="419"/>
      <c r="V1431" s="419"/>
      <c r="W1431" s="422"/>
      <c r="X1431" s="419"/>
      <c r="Y1431" s="422"/>
      <c r="Z1431" s="419"/>
      <c r="AA1431" s="419"/>
      <c r="AB1431" s="419"/>
      <c r="AC1431" s="422"/>
      <c r="AD1431" s="419"/>
      <c r="AE1431" s="422"/>
      <c r="AF1431" s="419"/>
      <c r="AG1431" s="419"/>
      <c r="AH1431" s="419"/>
      <c r="AI1431" s="422"/>
      <c r="AJ1431" s="419"/>
      <c r="AK1431" s="422"/>
      <c r="AL1431" s="419"/>
      <c r="AM1431" s="419"/>
      <c r="AN1431" s="419"/>
      <c r="AO1431" s="422"/>
      <c r="AP1431" s="419"/>
      <c r="AQ1431" s="422"/>
      <c r="AR1431" s="419"/>
    </row>
    <row r="1432" spans="1:86" ht="22.5" customHeight="1">
      <c r="A1432" s="469"/>
      <c r="B1432" s="441"/>
      <c r="C1432" s="499"/>
      <c r="D1432" s="502"/>
      <c r="E1432" s="502"/>
      <c r="F1432" s="502"/>
      <c r="G1432" s="502"/>
      <c r="H1432" s="441"/>
      <c r="I1432" s="441"/>
      <c r="J1432" s="441"/>
      <c r="K1432" s="502"/>
      <c r="L1432" s="441"/>
      <c r="M1432" s="502"/>
      <c r="N1432" s="441"/>
      <c r="O1432" s="441"/>
      <c r="P1432" s="442"/>
      <c r="Q1432" s="243">
        <v>174</v>
      </c>
      <c r="R1432" s="112" t="s">
        <v>8</v>
      </c>
      <c r="S1432" s="422"/>
      <c r="T1432" s="419"/>
      <c r="U1432" s="419"/>
      <c r="V1432" s="419"/>
      <c r="W1432" s="422"/>
      <c r="X1432" s="419"/>
      <c r="Y1432" s="422"/>
      <c r="Z1432" s="419"/>
      <c r="AA1432" s="419"/>
      <c r="AB1432" s="419"/>
      <c r="AC1432" s="422"/>
      <c r="AD1432" s="419"/>
      <c r="AE1432" s="422"/>
      <c r="AF1432" s="419"/>
      <c r="AG1432" s="419"/>
      <c r="AH1432" s="419"/>
      <c r="AI1432" s="422"/>
      <c r="AJ1432" s="419"/>
      <c r="AK1432" s="422"/>
      <c r="AL1432" s="419"/>
      <c r="AM1432" s="419"/>
      <c r="AN1432" s="419"/>
      <c r="AO1432" s="422"/>
      <c r="AP1432" s="419"/>
      <c r="AQ1432" s="422"/>
      <c r="AR1432" s="419"/>
    </row>
    <row r="1433" spans="1:86">
      <c r="A1433" s="470"/>
      <c r="B1433" s="442"/>
      <c r="C1433" s="500"/>
      <c r="D1433" s="503"/>
      <c r="E1433" s="503"/>
      <c r="F1433" s="503"/>
      <c r="G1433" s="503"/>
      <c r="H1433" s="442"/>
      <c r="I1433" s="442"/>
      <c r="J1433" s="442"/>
      <c r="K1433" s="503"/>
      <c r="L1433" s="442"/>
      <c r="M1433" s="503"/>
      <c r="N1433" s="442"/>
      <c r="O1433" s="442"/>
      <c r="P1433" s="174" t="s">
        <v>105</v>
      </c>
      <c r="Q1433" s="269">
        <f>Q1432</f>
        <v>174</v>
      </c>
      <c r="R1433" s="193" t="s">
        <v>8</v>
      </c>
      <c r="S1433" s="423"/>
      <c r="T1433" s="420"/>
      <c r="U1433" s="420"/>
      <c r="V1433" s="420"/>
      <c r="W1433" s="423"/>
      <c r="X1433" s="420"/>
      <c r="Y1433" s="423"/>
      <c r="Z1433" s="420"/>
      <c r="AA1433" s="420"/>
      <c r="AB1433" s="420"/>
      <c r="AC1433" s="423"/>
      <c r="AD1433" s="420"/>
      <c r="AE1433" s="423"/>
      <c r="AF1433" s="420"/>
      <c r="AG1433" s="420"/>
      <c r="AH1433" s="420"/>
      <c r="AI1433" s="423"/>
      <c r="AJ1433" s="420"/>
      <c r="AK1433" s="423"/>
      <c r="AL1433" s="420"/>
      <c r="AM1433" s="420"/>
      <c r="AN1433" s="420"/>
      <c r="AO1433" s="423"/>
      <c r="AP1433" s="420"/>
      <c r="AQ1433" s="423"/>
      <c r="AR1433" s="420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</row>
    <row r="1434" spans="1:86" ht="23.25" customHeight="1">
      <c r="A1434" s="468">
        <v>366</v>
      </c>
      <c r="B1434" s="440" t="s">
        <v>1523</v>
      </c>
      <c r="C1434" s="498" t="s">
        <v>1524</v>
      </c>
      <c r="D1434" s="501">
        <v>1.1000000000000001</v>
      </c>
      <c r="E1434" s="501">
        <v>4620</v>
      </c>
      <c r="F1434" s="501">
        <v>1.1000000000000001</v>
      </c>
      <c r="G1434" s="501">
        <v>4620</v>
      </c>
      <c r="H1434" s="440"/>
      <c r="I1434" s="440"/>
      <c r="J1434" s="440"/>
      <c r="K1434" s="501"/>
      <c r="L1434" s="440"/>
      <c r="M1434" s="501"/>
      <c r="N1434" s="440" t="s">
        <v>1962</v>
      </c>
      <c r="O1434" s="440" t="s">
        <v>1963</v>
      </c>
      <c r="P1434" s="440" t="s">
        <v>11</v>
      </c>
      <c r="Q1434" s="243">
        <v>0.44500000000000001</v>
      </c>
      <c r="R1434" s="112" t="s">
        <v>5</v>
      </c>
      <c r="S1434" s="421">
        <v>6756</v>
      </c>
      <c r="T1434" s="418"/>
      <c r="U1434" s="418"/>
      <c r="V1434" s="418"/>
      <c r="W1434" s="421"/>
      <c r="X1434" s="418"/>
      <c r="Y1434" s="421"/>
      <c r="Z1434" s="418"/>
      <c r="AA1434" s="418"/>
      <c r="AB1434" s="418"/>
      <c r="AC1434" s="421"/>
      <c r="AD1434" s="418"/>
      <c r="AE1434" s="421"/>
      <c r="AF1434" s="418"/>
      <c r="AG1434" s="418"/>
      <c r="AH1434" s="418"/>
      <c r="AI1434" s="421"/>
      <c r="AJ1434" s="418"/>
      <c r="AK1434" s="421"/>
      <c r="AL1434" s="418"/>
      <c r="AM1434" s="418"/>
      <c r="AN1434" s="418"/>
      <c r="AO1434" s="421"/>
      <c r="AP1434" s="418"/>
      <c r="AQ1434" s="421"/>
      <c r="AR1434" s="418"/>
    </row>
    <row r="1435" spans="1:86" ht="23.25" customHeight="1">
      <c r="A1435" s="469"/>
      <c r="B1435" s="441"/>
      <c r="C1435" s="499"/>
      <c r="D1435" s="502"/>
      <c r="E1435" s="502"/>
      <c r="F1435" s="502"/>
      <c r="G1435" s="502"/>
      <c r="H1435" s="441"/>
      <c r="I1435" s="441"/>
      <c r="J1435" s="441"/>
      <c r="K1435" s="502"/>
      <c r="L1435" s="441"/>
      <c r="M1435" s="502"/>
      <c r="N1435" s="441"/>
      <c r="O1435" s="441"/>
      <c r="P1435" s="442"/>
      <c r="Q1435" s="243">
        <v>1869</v>
      </c>
      <c r="R1435" s="112" t="s">
        <v>8</v>
      </c>
      <c r="S1435" s="422"/>
      <c r="T1435" s="419"/>
      <c r="U1435" s="419"/>
      <c r="V1435" s="419"/>
      <c r="W1435" s="422"/>
      <c r="X1435" s="419"/>
      <c r="Y1435" s="422"/>
      <c r="Z1435" s="419"/>
      <c r="AA1435" s="419"/>
      <c r="AB1435" s="419"/>
      <c r="AC1435" s="422"/>
      <c r="AD1435" s="419"/>
      <c r="AE1435" s="422"/>
      <c r="AF1435" s="419"/>
      <c r="AG1435" s="419"/>
      <c r="AH1435" s="419"/>
      <c r="AI1435" s="422"/>
      <c r="AJ1435" s="419"/>
      <c r="AK1435" s="422"/>
      <c r="AL1435" s="419"/>
      <c r="AM1435" s="419"/>
      <c r="AN1435" s="419"/>
      <c r="AO1435" s="422"/>
      <c r="AP1435" s="419"/>
      <c r="AQ1435" s="422"/>
      <c r="AR1435" s="419"/>
    </row>
    <row r="1436" spans="1:86" ht="23.25" customHeight="1">
      <c r="A1436" s="469"/>
      <c r="B1436" s="441"/>
      <c r="C1436" s="499"/>
      <c r="D1436" s="502"/>
      <c r="E1436" s="502"/>
      <c r="F1436" s="502"/>
      <c r="G1436" s="502"/>
      <c r="H1436" s="441"/>
      <c r="I1436" s="441"/>
      <c r="J1436" s="441"/>
      <c r="K1436" s="502"/>
      <c r="L1436" s="441"/>
      <c r="M1436" s="502"/>
      <c r="N1436" s="442"/>
      <c r="O1436" s="442"/>
      <c r="P1436" s="174" t="s">
        <v>105</v>
      </c>
      <c r="Q1436" s="269">
        <f>Q1435</f>
        <v>1869</v>
      </c>
      <c r="R1436" s="193" t="s">
        <v>8</v>
      </c>
      <c r="S1436" s="422"/>
      <c r="T1436" s="419"/>
      <c r="U1436" s="419"/>
      <c r="V1436" s="419"/>
      <c r="W1436" s="422"/>
      <c r="X1436" s="419"/>
      <c r="Y1436" s="422"/>
      <c r="Z1436" s="419"/>
      <c r="AA1436" s="419"/>
      <c r="AB1436" s="419"/>
      <c r="AC1436" s="422"/>
      <c r="AD1436" s="419"/>
      <c r="AE1436" s="422"/>
      <c r="AF1436" s="419"/>
      <c r="AG1436" s="419"/>
      <c r="AH1436" s="419"/>
      <c r="AI1436" s="422"/>
      <c r="AJ1436" s="419"/>
      <c r="AK1436" s="422"/>
      <c r="AL1436" s="419"/>
      <c r="AM1436" s="419"/>
      <c r="AN1436" s="419"/>
      <c r="AO1436" s="422"/>
      <c r="AP1436" s="419"/>
      <c r="AQ1436" s="422"/>
      <c r="AR1436" s="419"/>
    </row>
    <row r="1437" spans="1:86" ht="23.25" customHeight="1">
      <c r="A1437" s="469"/>
      <c r="B1437" s="441"/>
      <c r="C1437" s="499"/>
      <c r="D1437" s="502"/>
      <c r="E1437" s="502"/>
      <c r="F1437" s="502"/>
      <c r="G1437" s="502"/>
      <c r="H1437" s="441"/>
      <c r="I1437" s="441"/>
      <c r="J1437" s="441"/>
      <c r="K1437" s="502"/>
      <c r="L1437" s="441"/>
      <c r="M1437" s="502"/>
      <c r="N1437" s="440" t="s">
        <v>1964</v>
      </c>
      <c r="O1437" s="440" t="s">
        <v>2172</v>
      </c>
      <c r="P1437" s="440" t="s">
        <v>11</v>
      </c>
      <c r="Q1437" s="243">
        <v>0.155</v>
      </c>
      <c r="R1437" s="112" t="s">
        <v>5</v>
      </c>
      <c r="S1437" s="422"/>
      <c r="T1437" s="419"/>
      <c r="U1437" s="419"/>
      <c r="V1437" s="419"/>
      <c r="W1437" s="422"/>
      <c r="X1437" s="419"/>
      <c r="Y1437" s="422"/>
      <c r="Z1437" s="419"/>
      <c r="AA1437" s="419"/>
      <c r="AB1437" s="419"/>
      <c r="AC1437" s="422"/>
      <c r="AD1437" s="419"/>
      <c r="AE1437" s="422"/>
      <c r="AF1437" s="419"/>
      <c r="AG1437" s="419"/>
      <c r="AH1437" s="419"/>
      <c r="AI1437" s="422"/>
      <c r="AJ1437" s="419"/>
      <c r="AK1437" s="422"/>
      <c r="AL1437" s="419"/>
      <c r="AM1437" s="419"/>
      <c r="AN1437" s="419"/>
      <c r="AO1437" s="422"/>
      <c r="AP1437" s="419"/>
      <c r="AQ1437" s="422"/>
      <c r="AR1437" s="419"/>
    </row>
    <row r="1438" spans="1:86" ht="21" customHeight="1">
      <c r="A1438" s="469"/>
      <c r="B1438" s="441"/>
      <c r="C1438" s="499"/>
      <c r="D1438" s="502"/>
      <c r="E1438" s="502"/>
      <c r="F1438" s="502"/>
      <c r="G1438" s="502"/>
      <c r="H1438" s="441"/>
      <c r="I1438" s="441"/>
      <c r="J1438" s="441"/>
      <c r="K1438" s="502"/>
      <c r="L1438" s="441"/>
      <c r="M1438" s="502"/>
      <c r="N1438" s="441"/>
      <c r="O1438" s="441"/>
      <c r="P1438" s="442"/>
      <c r="Q1438" s="243">
        <v>441</v>
      </c>
      <c r="R1438" s="112" t="s">
        <v>8</v>
      </c>
      <c r="S1438" s="422"/>
      <c r="T1438" s="419"/>
      <c r="U1438" s="419"/>
      <c r="V1438" s="419"/>
      <c r="W1438" s="422"/>
      <c r="X1438" s="419"/>
      <c r="Y1438" s="422"/>
      <c r="Z1438" s="419"/>
      <c r="AA1438" s="419"/>
      <c r="AB1438" s="419"/>
      <c r="AC1438" s="422"/>
      <c r="AD1438" s="419"/>
      <c r="AE1438" s="422"/>
      <c r="AF1438" s="419"/>
      <c r="AG1438" s="419"/>
      <c r="AH1438" s="419"/>
      <c r="AI1438" s="422"/>
      <c r="AJ1438" s="419"/>
      <c r="AK1438" s="422"/>
      <c r="AL1438" s="419"/>
      <c r="AM1438" s="419"/>
      <c r="AN1438" s="419"/>
      <c r="AO1438" s="422"/>
      <c r="AP1438" s="419"/>
      <c r="AQ1438" s="422"/>
      <c r="AR1438" s="419"/>
    </row>
    <row r="1439" spans="1:86">
      <c r="A1439" s="470"/>
      <c r="B1439" s="442"/>
      <c r="C1439" s="500"/>
      <c r="D1439" s="503"/>
      <c r="E1439" s="503"/>
      <c r="F1439" s="503"/>
      <c r="G1439" s="503"/>
      <c r="H1439" s="442"/>
      <c r="I1439" s="442"/>
      <c r="J1439" s="442"/>
      <c r="K1439" s="503"/>
      <c r="L1439" s="442"/>
      <c r="M1439" s="503"/>
      <c r="N1439" s="442"/>
      <c r="O1439" s="442"/>
      <c r="P1439" s="174" t="s">
        <v>105</v>
      </c>
      <c r="Q1439" s="269">
        <f>Q1438</f>
        <v>441</v>
      </c>
      <c r="R1439" s="193" t="s">
        <v>8</v>
      </c>
      <c r="S1439" s="423"/>
      <c r="T1439" s="420"/>
      <c r="U1439" s="420"/>
      <c r="V1439" s="420"/>
      <c r="W1439" s="423"/>
      <c r="X1439" s="420"/>
      <c r="Y1439" s="423"/>
      <c r="Z1439" s="420"/>
      <c r="AA1439" s="420"/>
      <c r="AB1439" s="420"/>
      <c r="AC1439" s="423"/>
      <c r="AD1439" s="420"/>
      <c r="AE1439" s="423"/>
      <c r="AF1439" s="420"/>
      <c r="AG1439" s="420"/>
      <c r="AH1439" s="420"/>
      <c r="AI1439" s="423"/>
      <c r="AJ1439" s="420"/>
      <c r="AK1439" s="423"/>
      <c r="AL1439" s="420"/>
      <c r="AM1439" s="420"/>
      <c r="AN1439" s="420"/>
      <c r="AO1439" s="423"/>
      <c r="AP1439" s="420"/>
      <c r="AQ1439" s="423"/>
      <c r="AR1439" s="420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</row>
    <row r="1440" spans="1:86" ht="24.75" customHeight="1">
      <c r="A1440" s="528">
        <v>367</v>
      </c>
      <c r="B1440" s="609">
        <v>3397034</v>
      </c>
      <c r="C1440" s="579" t="s">
        <v>1536</v>
      </c>
      <c r="D1440" s="577">
        <v>0.8</v>
      </c>
      <c r="E1440" s="577">
        <v>2560</v>
      </c>
      <c r="F1440" s="577">
        <v>0.8</v>
      </c>
      <c r="G1440" s="577">
        <v>2560</v>
      </c>
      <c r="H1440" s="583"/>
      <c r="I1440" s="583"/>
      <c r="J1440" s="583"/>
      <c r="K1440" s="577"/>
      <c r="L1440" s="583"/>
      <c r="M1440" s="577"/>
      <c r="N1440" s="583"/>
      <c r="O1440" s="583"/>
      <c r="P1440" s="583"/>
      <c r="Q1440" s="577"/>
      <c r="R1440" s="583"/>
      <c r="S1440" s="577"/>
      <c r="T1440" s="525" t="s">
        <v>1741</v>
      </c>
      <c r="U1440" s="525" t="s">
        <v>1680</v>
      </c>
      <c r="V1440" s="372" t="s">
        <v>11</v>
      </c>
      <c r="W1440" s="243">
        <v>0.8</v>
      </c>
      <c r="X1440" s="112" t="s">
        <v>5</v>
      </c>
      <c r="Y1440" s="421">
        <v>10768.904</v>
      </c>
      <c r="Z1440" s="418"/>
      <c r="AA1440" s="418"/>
      <c r="AB1440" s="418"/>
      <c r="AC1440" s="421"/>
      <c r="AD1440" s="418"/>
      <c r="AE1440" s="421"/>
      <c r="AF1440" s="418"/>
      <c r="AG1440" s="418"/>
      <c r="AH1440" s="418"/>
      <c r="AI1440" s="421"/>
      <c r="AJ1440" s="418"/>
      <c r="AK1440" s="421"/>
      <c r="AL1440" s="418"/>
      <c r="AM1440" s="418"/>
      <c r="AN1440" s="418"/>
      <c r="AO1440" s="421"/>
      <c r="AP1440" s="418"/>
      <c r="AQ1440" s="421"/>
      <c r="AR1440" s="418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</row>
    <row r="1441" spans="1:86">
      <c r="A1441" s="529"/>
      <c r="B1441" s="628"/>
      <c r="C1441" s="627"/>
      <c r="D1441" s="633"/>
      <c r="E1441" s="633"/>
      <c r="F1441" s="633"/>
      <c r="G1441" s="633"/>
      <c r="H1441" s="632"/>
      <c r="I1441" s="632"/>
      <c r="J1441" s="632"/>
      <c r="K1441" s="633"/>
      <c r="L1441" s="632"/>
      <c r="M1441" s="633"/>
      <c r="N1441" s="632"/>
      <c r="O1441" s="632"/>
      <c r="P1441" s="632"/>
      <c r="Q1441" s="633"/>
      <c r="R1441" s="632"/>
      <c r="S1441" s="633"/>
      <c r="T1441" s="526"/>
      <c r="U1441" s="526"/>
      <c r="V1441" s="374"/>
      <c r="W1441" s="243">
        <v>2560</v>
      </c>
      <c r="X1441" s="112" t="s">
        <v>8</v>
      </c>
      <c r="Y1441" s="422"/>
      <c r="Z1441" s="419"/>
      <c r="AA1441" s="419"/>
      <c r="AB1441" s="419"/>
      <c r="AC1441" s="422"/>
      <c r="AD1441" s="419"/>
      <c r="AE1441" s="422"/>
      <c r="AF1441" s="419"/>
      <c r="AG1441" s="419"/>
      <c r="AH1441" s="419"/>
      <c r="AI1441" s="422"/>
      <c r="AJ1441" s="419"/>
      <c r="AK1441" s="422"/>
      <c r="AL1441" s="419"/>
      <c r="AM1441" s="419"/>
      <c r="AN1441" s="419"/>
      <c r="AO1441" s="422"/>
      <c r="AP1441" s="419"/>
      <c r="AQ1441" s="422"/>
      <c r="AR1441" s="419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</row>
    <row r="1442" spans="1:86">
      <c r="A1442" s="530"/>
      <c r="B1442" s="610"/>
      <c r="C1442" s="580"/>
      <c r="D1442" s="578"/>
      <c r="E1442" s="578"/>
      <c r="F1442" s="578"/>
      <c r="G1442" s="578"/>
      <c r="H1442" s="584"/>
      <c r="I1442" s="584"/>
      <c r="J1442" s="584"/>
      <c r="K1442" s="578"/>
      <c r="L1442" s="584"/>
      <c r="M1442" s="578"/>
      <c r="N1442" s="584"/>
      <c r="O1442" s="584"/>
      <c r="P1442" s="584"/>
      <c r="Q1442" s="578"/>
      <c r="R1442" s="584"/>
      <c r="S1442" s="578"/>
      <c r="T1442" s="526"/>
      <c r="U1442" s="527"/>
      <c r="V1442" s="174" t="s">
        <v>105</v>
      </c>
      <c r="W1442" s="269">
        <f>W1441</f>
        <v>2560</v>
      </c>
      <c r="X1442" s="193" t="s">
        <v>8</v>
      </c>
      <c r="Y1442" s="423"/>
      <c r="Z1442" s="420"/>
      <c r="AA1442" s="420"/>
      <c r="AB1442" s="420"/>
      <c r="AC1442" s="423"/>
      <c r="AD1442" s="420"/>
      <c r="AE1442" s="423"/>
      <c r="AF1442" s="420"/>
      <c r="AG1442" s="420"/>
      <c r="AH1442" s="420"/>
      <c r="AI1442" s="423"/>
      <c r="AJ1442" s="420"/>
      <c r="AK1442" s="423"/>
      <c r="AL1442" s="420"/>
      <c r="AM1442" s="420"/>
      <c r="AN1442" s="420"/>
      <c r="AO1442" s="423"/>
      <c r="AP1442" s="420"/>
      <c r="AQ1442" s="423"/>
      <c r="AR1442" s="420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</row>
    <row r="1443" spans="1:86" ht="24.75" customHeight="1">
      <c r="A1443" s="528">
        <v>368</v>
      </c>
      <c r="B1443" s="609"/>
      <c r="C1443" s="579" t="s">
        <v>1537</v>
      </c>
      <c r="D1443" s="577">
        <v>0.6</v>
      </c>
      <c r="E1443" s="577">
        <v>1925</v>
      </c>
      <c r="F1443" s="577">
        <v>0.6</v>
      </c>
      <c r="G1443" s="577">
        <v>1925</v>
      </c>
      <c r="H1443" s="583"/>
      <c r="I1443" s="583"/>
      <c r="J1443" s="583"/>
      <c r="K1443" s="577"/>
      <c r="L1443" s="583"/>
      <c r="M1443" s="577"/>
      <c r="N1443" s="583"/>
      <c r="O1443" s="583"/>
      <c r="P1443" s="583"/>
      <c r="Q1443" s="577"/>
      <c r="R1443" s="583"/>
      <c r="S1443" s="577"/>
      <c r="T1443" s="525" t="s">
        <v>1961</v>
      </c>
      <c r="U1443" s="525" t="s">
        <v>1756</v>
      </c>
      <c r="V1443" s="372" t="s">
        <v>11</v>
      </c>
      <c r="W1443" s="243">
        <v>0.55000000000000004</v>
      </c>
      <c r="X1443" s="112" t="s">
        <v>5</v>
      </c>
      <c r="Y1443" s="421">
        <v>7403.6215000000002</v>
      </c>
      <c r="Z1443" s="418"/>
      <c r="AA1443" s="418"/>
      <c r="AB1443" s="418"/>
      <c r="AC1443" s="421"/>
      <c r="AD1443" s="418"/>
      <c r="AE1443" s="421"/>
      <c r="AF1443" s="418"/>
      <c r="AG1443" s="418"/>
      <c r="AH1443" s="418"/>
      <c r="AI1443" s="421"/>
      <c r="AJ1443" s="418"/>
      <c r="AK1443" s="421"/>
      <c r="AL1443" s="418"/>
      <c r="AM1443" s="418"/>
      <c r="AN1443" s="418"/>
      <c r="AO1443" s="421"/>
      <c r="AP1443" s="418"/>
      <c r="AQ1443" s="421"/>
      <c r="AR1443" s="418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</row>
    <row r="1444" spans="1:86">
      <c r="A1444" s="529"/>
      <c r="B1444" s="628"/>
      <c r="C1444" s="627"/>
      <c r="D1444" s="633"/>
      <c r="E1444" s="633"/>
      <c r="F1444" s="633"/>
      <c r="G1444" s="633"/>
      <c r="H1444" s="632"/>
      <c r="I1444" s="632"/>
      <c r="J1444" s="632"/>
      <c r="K1444" s="633"/>
      <c r="L1444" s="632"/>
      <c r="M1444" s="633"/>
      <c r="N1444" s="632"/>
      <c r="O1444" s="632"/>
      <c r="P1444" s="632"/>
      <c r="Q1444" s="633"/>
      <c r="R1444" s="632"/>
      <c r="S1444" s="633"/>
      <c r="T1444" s="526"/>
      <c r="U1444" s="526"/>
      <c r="V1444" s="374"/>
      <c r="W1444" s="243">
        <v>1925</v>
      </c>
      <c r="X1444" s="112" t="s">
        <v>8</v>
      </c>
      <c r="Y1444" s="422"/>
      <c r="Z1444" s="419"/>
      <c r="AA1444" s="419"/>
      <c r="AB1444" s="419"/>
      <c r="AC1444" s="422"/>
      <c r="AD1444" s="419"/>
      <c r="AE1444" s="422"/>
      <c r="AF1444" s="419"/>
      <c r="AG1444" s="419"/>
      <c r="AH1444" s="419"/>
      <c r="AI1444" s="422"/>
      <c r="AJ1444" s="419"/>
      <c r="AK1444" s="422"/>
      <c r="AL1444" s="419"/>
      <c r="AM1444" s="419"/>
      <c r="AN1444" s="419"/>
      <c r="AO1444" s="422"/>
      <c r="AP1444" s="419"/>
      <c r="AQ1444" s="422"/>
      <c r="AR1444" s="419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</row>
    <row r="1445" spans="1:86">
      <c r="A1445" s="530"/>
      <c r="B1445" s="610"/>
      <c r="C1445" s="580"/>
      <c r="D1445" s="578"/>
      <c r="E1445" s="578"/>
      <c r="F1445" s="578"/>
      <c r="G1445" s="578"/>
      <c r="H1445" s="584"/>
      <c r="I1445" s="584"/>
      <c r="J1445" s="584"/>
      <c r="K1445" s="578"/>
      <c r="L1445" s="584"/>
      <c r="M1445" s="578"/>
      <c r="N1445" s="584"/>
      <c r="O1445" s="584"/>
      <c r="P1445" s="584"/>
      <c r="Q1445" s="578"/>
      <c r="R1445" s="584"/>
      <c r="S1445" s="578"/>
      <c r="T1445" s="526"/>
      <c r="U1445" s="527"/>
      <c r="V1445" s="174" t="s">
        <v>105</v>
      </c>
      <c r="W1445" s="269">
        <f>W1444</f>
        <v>1925</v>
      </c>
      <c r="X1445" s="193" t="s">
        <v>8</v>
      </c>
      <c r="Y1445" s="423"/>
      <c r="Z1445" s="420"/>
      <c r="AA1445" s="420"/>
      <c r="AB1445" s="420"/>
      <c r="AC1445" s="423"/>
      <c r="AD1445" s="420"/>
      <c r="AE1445" s="423"/>
      <c r="AF1445" s="420"/>
      <c r="AG1445" s="420"/>
      <c r="AH1445" s="420"/>
      <c r="AI1445" s="423"/>
      <c r="AJ1445" s="420"/>
      <c r="AK1445" s="423"/>
      <c r="AL1445" s="420"/>
      <c r="AM1445" s="420"/>
      <c r="AN1445" s="420"/>
      <c r="AO1445" s="423"/>
      <c r="AP1445" s="420"/>
      <c r="AQ1445" s="423"/>
      <c r="AR1445" s="420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</row>
    <row r="1446" spans="1:86" ht="24.75" customHeight="1">
      <c r="A1446" s="528">
        <v>369</v>
      </c>
      <c r="B1446" s="609" t="s">
        <v>1538</v>
      </c>
      <c r="C1446" s="579" t="s">
        <v>1539</v>
      </c>
      <c r="D1446" s="577">
        <v>0.2</v>
      </c>
      <c r="E1446" s="577">
        <v>675</v>
      </c>
      <c r="F1446" s="577">
        <v>0.2</v>
      </c>
      <c r="G1446" s="577">
        <v>675</v>
      </c>
      <c r="H1446" s="583"/>
      <c r="I1446" s="583"/>
      <c r="J1446" s="583"/>
      <c r="K1446" s="577"/>
      <c r="L1446" s="583"/>
      <c r="M1446" s="577"/>
      <c r="N1446" s="583"/>
      <c r="O1446" s="583"/>
      <c r="P1446" s="583"/>
      <c r="Q1446" s="577"/>
      <c r="R1446" s="583"/>
      <c r="S1446" s="577"/>
      <c r="T1446" s="525" t="s">
        <v>1927</v>
      </c>
      <c r="U1446" s="525" t="s">
        <v>1704</v>
      </c>
      <c r="V1446" s="372" t="s">
        <v>11</v>
      </c>
      <c r="W1446" s="243">
        <v>0.15</v>
      </c>
      <c r="X1446" s="112" t="s">
        <v>5</v>
      </c>
      <c r="Y1446" s="421">
        <v>2019.1694999999997</v>
      </c>
      <c r="Z1446" s="418"/>
      <c r="AA1446" s="418"/>
      <c r="AB1446" s="418"/>
      <c r="AC1446" s="421"/>
      <c r="AD1446" s="418"/>
      <c r="AE1446" s="421"/>
      <c r="AF1446" s="418"/>
      <c r="AG1446" s="418"/>
      <c r="AH1446" s="418"/>
      <c r="AI1446" s="421"/>
      <c r="AJ1446" s="418"/>
      <c r="AK1446" s="421"/>
      <c r="AL1446" s="418"/>
      <c r="AM1446" s="418"/>
      <c r="AN1446" s="418"/>
      <c r="AO1446" s="421"/>
      <c r="AP1446" s="418"/>
      <c r="AQ1446" s="421"/>
      <c r="AR1446" s="418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</row>
    <row r="1447" spans="1:86">
      <c r="A1447" s="529"/>
      <c r="B1447" s="628"/>
      <c r="C1447" s="627"/>
      <c r="D1447" s="633"/>
      <c r="E1447" s="633"/>
      <c r="F1447" s="633"/>
      <c r="G1447" s="633"/>
      <c r="H1447" s="632"/>
      <c r="I1447" s="632"/>
      <c r="J1447" s="632"/>
      <c r="K1447" s="633"/>
      <c r="L1447" s="632"/>
      <c r="M1447" s="633"/>
      <c r="N1447" s="632"/>
      <c r="O1447" s="632"/>
      <c r="P1447" s="632"/>
      <c r="Q1447" s="633"/>
      <c r="R1447" s="632"/>
      <c r="S1447" s="633"/>
      <c r="T1447" s="526"/>
      <c r="U1447" s="526"/>
      <c r="V1447" s="374"/>
      <c r="W1447" s="243">
        <v>675</v>
      </c>
      <c r="X1447" s="112" t="s">
        <v>8</v>
      </c>
      <c r="Y1447" s="422"/>
      <c r="Z1447" s="419"/>
      <c r="AA1447" s="419"/>
      <c r="AB1447" s="419"/>
      <c r="AC1447" s="422"/>
      <c r="AD1447" s="419"/>
      <c r="AE1447" s="422"/>
      <c r="AF1447" s="419"/>
      <c r="AG1447" s="419"/>
      <c r="AH1447" s="419"/>
      <c r="AI1447" s="422"/>
      <c r="AJ1447" s="419"/>
      <c r="AK1447" s="422"/>
      <c r="AL1447" s="419"/>
      <c r="AM1447" s="419"/>
      <c r="AN1447" s="419"/>
      <c r="AO1447" s="422"/>
      <c r="AP1447" s="419"/>
      <c r="AQ1447" s="422"/>
      <c r="AR1447" s="419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</row>
    <row r="1448" spans="1:86">
      <c r="A1448" s="530"/>
      <c r="B1448" s="610"/>
      <c r="C1448" s="580"/>
      <c r="D1448" s="578"/>
      <c r="E1448" s="578"/>
      <c r="F1448" s="578"/>
      <c r="G1448" s="578"/>
      <c r="H1448" s="584"/>
      <c r="I1448" s="584"/>
      <c r="J1448" s="584"/>
      <c r="K1448" s="578"/>
      <c r="L1448" s="584"/>
      <c r="M1448" s="578"/>
      <c r="N1448" s="584"/>
      <c r="O1448" s="584"/>
      <c r="P1448" s="584"/>
      <c r="Q1448" s="578"/>
      <c r="R1448" s="584"/>
      <c r="S1448" s="578"/>
      <c r="T1448" s="526"/>
      <c r="U1448" s="527"/>
      <c r="V1448" s="174" t="s">
        <v>105</v>
      </c>
      <c r="W1448" s="269">
        <f>W1447</f>
        <v>675</v>
      </c>
      <c r="X1448" s="193" t="s">
        <v>8</v>
      </c>
      <c r="Y1448" s="423"/>
      <c r="Z1448" s="420"/>
      <c r="AA1448" s="420"/>
      <c r="AB1448" s="420"/>
      <c r="AC1448" s="423"/>
      <c r="AD1448" s="420"/>
      <c r="AE1448" s="423"/>
      <c r="AF1448" s="420"/>
      <c r="AG1448" s="420"/>
      <c r="AH1448" s="420"/>
      <c r="AI1448" s="423"/>
      <c r="AJ1448" s="420"/>
      <c r="AK1448" s="423"/>
      <c r="AL1448" s="420"/>
      <c r="AM1448" s="420"/>
      <c r="AN1448" s="420"/>
      <c r="AO1448" s="423"/>
      <c r="AP1448" s="420"/>
      <c r="AQ1448" s="423"/>
      <c r="AR1448" s="420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</row>
    <row r="1449" spans="1:86" ht="24.75" customHeight="1">
      <c r="A1449" s="528">
        <v>370</v>
      </c>
      <c r="B1449" s="609" t="s">
        <v>1540</v>
      </c>
      <c r="C1449" s="579" t="s">
        <v>1541</v>
      </c>
      <c r="D1449" s="577">
        <v>0.6</v>
      </c>
      <c r="E1449" s="577">
        <v>2280</v>
      </c>
      <c r="F1449" s="577">
        <v>0.6</v>
      </c>
      <c r="G1449" s="577">
        <v>2280</v>
      </c>
      <c r="H1449" s="583"/>
      <c r="I1449" s="583"/>
      <c r="J1449" s="583"/>
      <c r="K1449" s="577"/>
      <c r="L1449" s="583"/>
      <c r="M1449" s="577"/>
      <c r="N1449" s="583"/>
      <c r="O1449" s="583"/>
      <c r="P1449" s="583"/>
      <c r="Q1449" s="577"/>
      <c r="R1449" s="583"/>
      <c r="S1449" s="577"/>
      <c r="T1449" s="525" t="s">
        <v>1927</v>
      </c>
      <c r="U1449" s="525" t="s">
        <v>1698</v>
      </c>
      <c r="V1449" s="372" t="s">
        <v>11</v>
      </c>
      <c r="W1449" s="243">
        <v>0.3</v>
      </c>
      <c r="X1449" s="112" t="s">
        <v>5</v>
      </c>
      <c r="Y1449" s="421">
        <v>4038.3389999999995</v>
      </c>
      <c r="Z1449" s="418"/>
      <c r="AA1449" s="418"/>
      <c r="AB1449" s="418"/>
      <c r="AC1449" s="421"/>
      <c r="AD1449" s="418"/>
      <c r="AE1449" s="421"/>
      <c r="AF1449" s="418"/>
      <c r="AG1449" s="418"/>
      <c r="AH1449" s="418"/>
      <c r="AI1449" s="421"/>
      <c r="AJ1449" s="418"/>
      <c r="AK1449" s="421"/>
      <c r="AL1449" s="418"/>
      <c r="AM1449" s="418"/>
      <c r="AN1449" s="418"/>
      <c r="AO1449" s="421"/>
      <c r="AP1449" s="418"/>
      <c r="AQ1449" s="421"/>
      <c r="AR1449" s="418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</row>
    <row r="1450" spans="1:86">
      <c r="A1450" s="529"/>
      <c r="B1450" s="628"/>
      <c r="C1450" s="627"/>
      <c r="D1450" s="633"/>
      <c r="E1450" s="633"/>
      <c r="F1450" s="633"/>
      <c r="G1450" s="633"/>
      <c r="H1450" s="632"/>
      <c r="I1450" s="632"/>
      <c r="J1450" s="632"/>
      <c r="K1450" s="633"/>
      <c r="L1450" s="632"/>
      <c r="M1450" s="633"/>
      <c r="N1450" s="632"/>
      <c r="O1450" s="632"/>
      <c r="P1450" s="632"/>
      <c r="Q1450" s="633"/>
      <c r="R1450" s="632"/>
      <c r="S1450" s="633"/>
      <c r="T1450" s="526"/>
      <c r="U1450" s="526"/>
      <c r="V1450" s="374"/>
      <c r="W1450" s="243">
        <v>1140</v>
      </c>
      <c r="X1450" s="112" t="s">
        <v>8</v>
      </c>
      <c r="Y1450" s="422"/>
      <c r="Z1450" s="419"/>
      <c r="AA1450" s="419"/>
      <c r="AB1450" s="419"/>
      <c r="AC1450" s="422"/>
      <c r="AD1450" s="419"/>
      <c r="AE1450" s="422"/>
      <c r="AF1450" s="419"/>
      <c r="AG1450" s="419"/>
      <c r="AH1450" s="419"/>
      <c r="AI1450" s="422"/>
      <c r="AJ1450" s="419"/>
      <c r="AK1450" s="422"/>
      <c r="AL1450" s="419"/>
      <c r="AM1450" s="419"/>
      <c r="AN1450" s="419"/>
      <c r="AO1450" s="422"/>
      <c r="AP1450" s="419"/>
      <c r="AQ1450" s="422"/>
      <c r="AR1450" s="419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</row>
    <row r="1451" spans="1:86">
      <c r="A1451" s="530"/>
      <c r="B1451" s="610"/>
      <c r="C1451" s="580"/>
      <c r="D1451" s="578"/>
      <c r="E1451" s="578"/>
      <c r="F1451" s="578"/>
      <c r="G1451" s="578"/>
      <c r="H1451" s="584"/>
      <c r="I1451" s="584"/>
      <c r="J1451" s="584"/>
      <c r="K1451" s="578"/>
      <c r="L1451" s="584"/>
      <c r="M1451" s="578"/>
      <c r="N1451" s="584"/>
      <c r="O1451" s="584"/>
      <c r="P1451" s="584"/>
      <c r="Q1451" s="578"/>
      <c r="R1451" s="584"/>
      <c r="S1451" s="578"/>
      <c r="T1451" s="526"/>
      <c r="U1451" s="527"/>
      <c r="V1451" s="174" t="s">
        <v>105</v>
      </c>
      <c r="W1451" s="269">
        <f>W1450</f>
        <v>1140</v>
      </c>
      <c r="X1451" s="193" t="s">
        <v>8</v>
      </c>
      <c r="Y1451" s="423"/>
      <c r="Z1451" s="420"/>
      <c r="AA1451" s="420"/>
      <c r="AB1451" s="420"/>
      <c r="AC1451" s="423"/>
      <c r="AD1451" s="420"/>
      <c r="AE1451" s="423"/>
      <c r="AF1451" s="420"/>
      <c r="AG1451" s="420"/>
      <c r="AH1451" s="420"/>
      <c r="AI1451" s="423"/>
      <c r="AJ1451" s="420"/>
      <c r="AK1451" s="423"/>
      <c r="AL1451" s="420"/>
      <c r="AM1451" s="420"/>
      <c r="AN1451" s="420"/>
      <c r="AO1451" s="423"/>
      <c r="AP1451" s="420"/>
      <c r="AQ1451" s="423"/>
      <c r="AR1451" s="420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</row>
    <row r="1452" spans="1:86" ht="24.75" customHeight="1">
      <c r="A1452" s="528">
        <v>371</v>
      </c>
      <c r="B1452" s="609" t="s">
        <v>1542</v>
      </c>
      <c r="C1452" s="579" t="s">
        <v>1543</v>
      </c>
      <c r="D1452" s="577">
        <v>0.2</v>
      </c>
      <c r="E1452" s="577">
        <v>700</v>
      </c>
      <c r="F1452" s="577">
        <v>0.2</v>
      </c>
      <c r="G1452" s="577">
        <v>700</v>
      </c>
      <c r="H1452" s="583"/>
      <c r="I1452" s="583"/>
      <c r="J1452" s="583"/>
      <c r="K1452" s="577"/>
      <c r="L1452" s="583"/>
      <c r="M1452" s="577"/>
      <c r="N1452" s="583"/>
      <c r="O1452" s="583"/>
      <c r="P1452" s="583"/>
      <c r="Q1452" s="577"/>
      <c r="R1452" s="583"/>
      <c r="S1452" s="577"/>
      <c r="T1452" s="525" t="s">
        <v>1927</v>
      </c>
      <c r="U1452" s="525" t="s">
        <v>1788</v>
      </c>
      <c r="V1452" s="372" t="s">
        <v>11</v>
      </c>
      <c r="W1452" s="243">
        <v>0.2</v>
      </c>
      <c r="X1452" s="112" t="s">
        <v>5</v>
      </c>
      <c r="Y1452" s="421">
        <v>2692.2260000000001</v>
      </c>
      <c r="Z1452" s="418"/>
      <c r="AA1452" s="418"/>
      <c r="AB1452" s="418"/>
      <c r="AC1452" s="421"/>
      <c r="AD1452" s="418"/>
      <c r="AE1452" s="421"/>
      <c r="AF1452" s="418"/>
      <c r="AG1452" s="418"/>
      <c r="AH1452" s="418"/>
      <c r="AI1452" s="421"/>
      <c r="AJ1452" s="418"/>
      <c r="AK1452" s="421"/>
      <c r="AL1452" s="418"/>
      <c r="AM1452" s="418"/>
      <c r="AN1452" s="418"/>
      <c r="AO1452" s="421"/>
      <c r="AP1452" s="418"/>
      <c r="AQ1452" s="421"/>
      <c r="AR1452" s="418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</row>
    <row r="1453" spans="1:86">
      <c r="A1453" s="529"/>
      <c r="B1453" s="628"/>
      <c r="C1453" s="627"/>
      <c r="D1453" s="633"/>
      <c r="E1453" s="633"/>
      <c r="F1453" s="633"/>
      <c r="G1453" s="633"/>
      <c r="H1453" s="632"/>
      <c r="I1453" s="632"/>
      <c r="J1453" s="632"/>
      <c r="K1453" s="633"/>
      <c r="L1453" s="632"/>
      <c r="M1453" s="633"/>
      <c r="N1453" s="632"/>
      <c r="O1453" s="632"/>
      <c r="P1453" s="632"/>
      <c r="Q1453" s="633"/>
      <c r="R1453" s="632"/>
      <c r="S1453" s="633"/>
      <c r="T1453" s="526"/>
      <c r="U1453" s="526"/>
      <c r="V1453" s="374"/>
      <c r="W1453" s="243">
        <v>700</v>
      </c>
      <c r="X1453" s="112" t="s">
        <v>8</v>
      </c>
      <c r="Y1453" s="422"/>
      <c r="Z1453" s="419"/>
      <c r="AA1453" s="419"/>
      <c r="AB1453" s="419"/>
      <c r="AC1453" s="422"/>
      <c r="AD1453" s="419"/>
      <c r="AE1453" s="422"/>
      <c r="AF1453" s="419"/>
      <c r="AG1453" s="419"/>
      <c r="AH1453" s="419"/>
      <c r="AI1453" s="422"/>
      <c r="AJ1453" s="419"/>
      <c r="AK1453" s="422"/>
      <c r="AL1453" s="419"/>
      <c r="AM1453" s="419"/>
      <c r="AN1453" s="419"/>
      <c r="AO1453" s="422"/>
      <c r="AP1453" s="419"/>
      <c r="AQ1453" s="422"/>
      <c r="AR1453" s="419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</row>
    <row r="1454" spans="1:86">
      <c r="A1454" s="530"/>
      <c r="B1454" s="610"/>
      <c r="C1454" s="580"/>
      <c r="D1454" s="578"/>
      <c r="E1454" s="578"/>
      <c r="F1454" s="578"/>
      <c r="G1454" s="578"/>
      <c r="H1454" s="584"/>
      <c r="I1454" s="584"/>
      <c r="J1454" s="584"/>
      <c r="K1454" s="578"/>
      <c r="L1454" s="584"/>
      <c r="M1454" s="578"/>
      <c r="N1454" s="584"/>
      <c r="O1454" s="584"/>
      <c r="P1454" s="584"/>
      <c r="Q1454" s="578"/>
      <c r="R1454" s="584"/>
      <c r="S1454" s="578"/>
      <c r="T1454" s="526"/>
      <c r="U1454" s="527"/>
      <c r="V1454" s="174" t="s">
        <v>105</v>
      </c>
      <c r="W1454" s="269">
        <f>W1453</f>
        <v>700</v>
      </c>
      <c r="X1454" s="193" t="s">
        <v>8</v>
      </c>
      <c r="Y1454" s="423"/>
      <c r="Z1454" s="420"/>
      <c r="AA1454" s="420"/>
      <c r="AB1454" s="420"/>
      <c r="AC1454" s="423"/>
      <c r="AD1454" s="420"/>
      <c r="AE1454" s="423"/>
      <c r="AF1454" s="420"/>
      <c r="AG1454" s="420"/>
      <c r="AH1454" s="420"/>
      <c r="AI1454" s="423"/>
      <c r="AJ1454" s="420"/>
      <c r="AK1454" s="423"/>
      <c r="AL1454" s="420"/>
      <c r="AM1454" s="420"/>
      <c r="AN1454" s="420"/>
      <c r="AO1454" s="423"/>
      <c r="AP1454" s="420"/>
      <c r="AQ1454" s="423"/>
      <c r="AR1454" s="420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</row>
    <row r="1455" spans="1:86" ht="25.5" customHeight="1">
      <c r="A1455" s="468">
        <v>372</v>
      </c>
      <c r="B1455" s="440" t="s">
        <v>1544</v>
      </c>
      <c r="C1455" s="498" t="s">
        <v>1545</v>
      </c>
      <c r="D1455" s="501">
        <v>0.6</v>
      </c>
      <c r="E1455" s="501">
        <v>2057</v>
      </c>
      <c r="F1455" s="501">
        <v>0.6</v>
      </c>
      <c r="G1455" s="501">
        <v>2057</v>
      </c>
      <c r="H1455" s="440"/>
      <c r="I1455" s="440"/>
      <c r="J1455" s="440"/>
      <c r="K1455" s="501"/>
      <c r="L1455" s="440"/>
      <c r="M1455" s="501"/>
      <c r="N1455" s="440" t="s">
        <v>1959</v>
      </c>
      <c r="O1455" s="440" t="s">
        <v>1960</v>
      </c>
      <c r="P1455" s="440" t="s">
        <v>11</v>
      </c>
      <c r="Q1455" s="243">
        <v>0.60499999999999998</v>
      </c>
      <c r="R1455" s="112" t="s">
        <v>5</v>
      </c>
      <c r="S1455" s="421">
        <v>7820.642432584641</v>
      </c>
      <c r="T1455" s="418"/>
      <c r="U1455" s="418"/>
      <c r="V1455" s="418"/>
      <c r="W1455" s="421"/>
      <c r="X1455" s="418"/>
      <c r="Y1455" s="421"/>
      <c r="Z1455" s="418"/>
      <c r="AA1455" s="418"/>
      <c r="AB1455" s="418"/>
      <c r="AC1455" s="421"/>
      <c r="AD1455" s="418"/>
      <c r="AE1455" s="421"/>
      <c r="AF1455" s="418"/>
      <c r="AG1455" s="418"/>
      <c r="AH1455" s="418"/>
      <c r="AI1455" s="421"/>
      <c r="AJ1455" s="418"/>
      <c r="AK1455" s="421"/>
      <c r="AL1455" s="418"/>
      <c r="AM1455" s="418"/>
      <c r="AN1455" s="418"/>
      <c r="AO1455" s="421"/>
      <c r="AP1455" s="418"/>
      <c r="AQ1455" s="421"/>
      <c r="AR1455" s="418"/>
    </row>
    <row r="1456" spans="1:86" ht="25.5" customHeight="1">
      <c r="A1456" s="469"/>
      <c r="B1456" s="441"/>
      <c r="C1456" s="499"/>
      <c r="D1456" s="502"/>
      <c r="E1456" s="502"/>
      <c r="F1456" s="502"/>
      <c r="G1456" s="502"/>
      <c r="H1456" s="441"/>
      <c r="I1456" s="441"/>
      <c r="J1456" s="441"/>
      <c r="K1456" s="502"/>
      <c r="L1456" s="441"/>
      <c r="M1456" s="502"/>
      <c r="N1456" s="441"/>
      <c r="O1456" s="441"/>
      <c r="P1456" s="442"/>
      <c r="Q1456" s="243">
        <v>2057</v>
      </c>
      <c r="R1456" s="112" t="s">
        <v>8</v>
      </c>
      <c r="S1456" s="422"/>
      <c r="T1456" s="419"/>
      <c r="U1456" s="419"/>
      <c r="V1456" s="419"/>
      <c r="W1456" s="422"/>
      <c r="X1456" s="419"/>
      <c r="Y1456" s="422"/>
      <c r="Z1456" s="419"/>
      <c r="AA1456" s="419"/>
      <c r="AB1456" s="419"/>
      <c r="AC1456" s="422"/>
      <c r="AD1456" s="419"/>
      <c r="AE1456" s="422"/>
      <c r="AF1456" s="419"/>
      <c r="AG1456" s="419"/>
      <c r="AH1456" s="419"/>
      <c r="AI1456" s="422"/>
      <c r="AJ1456" s="419"/>
      <c r="AK1456" s="422"/>
      <c r="AL1456" s="419"/>
      <c r="AM1456" s="419"/>
      <c r="AN1456" s="419"/>
      <c r="AO1456" s="422"/>
      <c r="AP1456" s="419"/>
      <c r="AQ1456" s="422"/>
      <c r="AR1456" s="419"/>
    </row>
    <row r="1457" spans="1:86">
      <c r="A1457" s="470"/>
      <c r="B1457" s="442"/>
      <c r="C1457" s="500"/>
      <c r="D1457" s="503"/>
      <c r="E1457" s="503"/>
      <c r="F1457" s="503"/>
      <c r="G1457" s="503"/>
      <c r="H1457" s="442"/>
      <c r="I1457" s="442"/>
      <c r="J1457" s="442"/>
      <c r="K1457" s="503"/>
      <c r="L1457" s="442"/>
      <c r="M1457" s="503"/>
      <c r="N1457" s="442"/>
      <c r="O1457" s="442"/>
      <c r="P1457" s="174" t="s">
        <v>105</v>
      </c>
      <c r="Q1457" s="269">
        <f>Q1456</f>
        <v>2057</v>
      </c>
      <c r="R1457" s="193" t="s">
        <v>8</v>
      </c>
      <c r="S1457" s="423"/>
      <c r="T1457" s="420"/>
      <c r="U1457" s="420"/>
      <c r="V1457" s="420"/>
      <c r="W1457" s="423"/>
      <c r="X1457" s="420"/>
      <c r="Y1457" s="423"/>
      <c r="Z1457" s="420"/>
      <c r="AA1457" s="420"/>
      <c r="AB1457" s="420"/>
      <c r="AC1457" s="423"/>
      <c r="AD1457" s="420"/>
      <c r="AE1457" s="423"/>
      <c r="AF1457" s="420"/>
      <c r="AG1457" s="420"/>
      <c r="AH1457" s="420"/>
      <c r="AI1457" s="423"/>
      <c r="AJ1457" s="420"/>
      <c r="AK1457" s="423"/>
      <c r="AL1457" s="420"/>
      <c r="AM1457" s="420"/>
      <c r="AN1457" s="420"/>
      <c r="AO1457" s="423"/>
      <c r="AP1457" s="420"/>
      <c r="AQ1457" s="423"/>
      <c r="AR1457" s="420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</row>
    <row r="1458" spans="1:86" ht="19.5" customHeight="1">
      <c r="A1458" s="484">
        <v>373</v>
      </c>
      <c r="B1458" s="635" t="s">
        <v>1546</v>
      </c>
      <c r="C1458" s="498" t="s">
        <v>1547</v>
      </c>
      <c r="D1458" s="555">
        <v>1.4</v>
      </c>
      <c r="E1458" s="555">
        <v>5165</v>
      </c>
      <c r="F1458" s="555">
        <v>1.4</v>
      </c>
      <c r="G1458" s="555">
        <v>5165</v>
      </c>
      <c r="H1458" s="440"/>
      <c r="I1458" s="440"/>
      <c r="J1458" s="635"/>
      <c r="K1458" s="555"/>
      <c r="L1458" s="635"/>
      <c r="M1458" s="555"/>
      <c r="N1458" s="540"/>
      <c r="O1458" s="540"/>
      <c r="P1458" s="540"/>
      <c r="Q1458" s="421"/>
      <c r="R1458" s="540"/>
      <c r="S1458" s="421"/>
      <c r="T1458" s="540"/>
      <c r="U1458" s="540"/>
      <c r="V1458" s="540"/>
      <c r="W1458" s="421"/>
      <c r="X1458" s="540"/>
      <c r="Y1458" s="421"/>
      <c r="Z1458" s="540"/>
      <c r="AA1458" s="540"/>
      <c r="AB1458" s="540"/>
      <c r="AC1458" s="421"/>
      <c r="AD1458" s="540"/>
      <c r="AE1458" s="421"/>
      <c r="AF1458" s="540" t="s">
        <v>1679</v>
      </c>
      <c r="AG1458" s="540" t="s">
        <v>1958</v>
      </c>
      <c r="AH1458" s="372" t="s">
        <v>42</v>
      </c>
      <c r="AI1458" s="243">
        <v>9.6000000000000002E-2</v>
      </c>
      <c r="AJ1458" s="112" t="s">
        <v>5</v>
      </c>
      <c r="AK1458" s="421">
        <v>8530.8766011872995</v>
      </c>
      <c r="AL1458" s="540"/>
      <c r="AM1458" s="540"/>
      <c r="AN1458" s="540"/>
      <c r="AO1458" s="421"/>
      <c r="AP1458" s="540"/>
      <c r="AQ1458" s="421"/>
      <c r="AR1458" s="540"/>
    </row>
    <row r="1459" spans="1:86" ht="16.5" customHeight="1">
      <c r="A1459" s="485"/>
      <c r="B1459" s="636"/>
      <c r="C1459" s="500"/>
      <c r="D1459" s="557"/>
      <c r="E1459" s="557"/>
      <c r="F1459" s="557"/>
      <c r="G1459" s="557"/>
      <c r="H1459" s="442"/>
      <c r="I1459" s="442"/>
      <c r="J1459" s="636"/>
      <c r="K1459" s="557"/>
      <c r="L1459" s="636"/>
      <c r="M1459" s="557"/>
      <c r="N1459" s="542"/>
      <c r="O1459" s="542"/>
      <c r="P1459" s="542"/>
      <c r="Q1459" s="423"/>
      <c r="R1459" s="542"/>
      <c r="S1459" s="423"/>
      <c r="T1459" s="542"/>
      <c r="U1459" s="542"/>
      <c r="V1459" s="542"/>
      <c r="W1459" s="423"/>
      <c r="X1459" s="542"/>
      <c r="Y1459" s="423"/>
      <c r="Z1459" s="542"/>
      <c r="AA1459" s="542"/>
      <c r="AB1459" s="542"/>
      <c r="AC1459" s="423"/>
      <c r="AD1459" s="542"/>
      <c r="AE1459" s="423"/>
      <c r="AF1459" s="542"/>
      <c r="AG1459" s="542"/>
      <c r="AH1459" s="374"/>
      <c r="AI1459" s="243">
        <v>355</v>
      </c>
      <c r="AJ1459" s="112" t="s">
        <v>8</v>
      </c>
      <c r="AK1459" s="423"/>
      <c r="AL1459" s="542"/>
      <c r="AM1459" s="542"/>
      <c r="AN1459" s="542"/>
      <c r="AO1459" s="423"/>
      <c r="AP1459" s="542"/>
      <c r="AQ1459" s="423"/>
      <c r="AR1459" s="542"/>
    </row>
    <row r="1460" spans="1:86" ht="24.75" customHeight="1">
      <c r="A1460" s="528">
        <v>374</v>
      </c>
      <c r="B1460" s="609" t="s">
        <v>1548</v>
      </c>
      <c r="C1460" s="579" t="s">
        <v>1549</v>
      </c>
      <c r="D1460" s="577">
        <v>1.4</v>
      </c>
      <c r="E1460" s="577">
        <v>4760</v>
      </c>
      <c r="F1460" s="577">
        <v>1.4</v>
      </c>
      <c r="G1460" s="577">
        <v>4760</v>
      </c>
      <c r="H1460" s="583"/>
      <c r="I1460" s="583"/>
      <c r="J1460" s="583"/>
      <c r="K1460" s="577"/>
      <c r="L1460" s="583"/>
      <c r="M1460" s="577"/>
      <c r="N1460" s="583"/>
      <c r="O1460" s="583"/>
      <c r="P1460" s="583"/>
      <c r="Q1460" s="577"/>
      <c r="R1460" s="583"/>
      <c r="S1460" s="577"/>
      <c r="T1460" s="525" t="s">
        <v>1957</v>
      </c>
      <c r="U1460" s="525" t="s">
        <v>1743</v>
      </c>
      <c r="V1460" s="372" t="s">
        <v>11</v>
      </c>
      <c r="W1460" s="243">
        <v>0.6</v>
      </c>
      <c r="X1460" s="112" t="s">
        <v>5</v>
      </c>
      <c r="Y1460" s="421">
        <v>8076.6779999999981</v>
      </c>
      <c r="Z1460" s="418"/>
      <c r="AA1460" s="418"/>
      <c r="AB1460" s="418"/>
      <c r="AC1460" s="421"/>
      <c r="AD1460" s="418"/>
      <c r="AE1460" s="421"/>
      <c r="AF1460" s="418"/>
      <c r="AG1460" s="418"/>
      <c r="AH1460" s="418"/>
      <c r="AI1460" s="421"/>
      <c r="AJ1460" s="418"/>
      <c r="AK1460" s="421"/>
      <c r="AL1460" s="418"/>
      <c r="AM1460" s="418"/>
      <c r="AN1460" s="418"/>
      <c r="AO1460" s="421"/>
      <c r="AP1460" s="418"/>
      <c r="AQ1460" s="421"/>
      <c r="AR1460" s="418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</row>
    <row r="1461" spans="1:86">
      <c r="A1461" s="529"/>
      <c r="B1461" s="628"/>
      <c r="C1461" s="627"/>
      <c r="D1461" s="633"/>
      <c r="E1461" s="633"/>
      <c r="F1461" s="633"/>
      <c r="G1461" s="633"/>
      <c r="H1461" s="632"/>
      <c r="I1461" s="632"/>
      <c r="J1461" s="632"/>
      <c r="K1461" s="633"/>
      <c r="L1461" s="632"/>
      <c r="M1461" s="633"/>
      <c r="N1461" s="632"/>
      <c r="O1461" s="632"/>
      <c r="P1461" s="632"/>
      <c r="Q1461" s="633"/>
      <c r="R1461" s="632"/>
      <c r="S1461" s="633"/>
      <c r="T1461" s="526"/>
      <c r="U1461" s="526"/>
      <c r="V1461" s="374"/>
      <c r="W1461" s="243">
        <v>2040</v>
      </c>
      <c r="X1461" s="112" t="s">
        <v>8</v>
      </c>
      <c r="Y1461" s="422"/>
      <c r="Z1461" s="419"/>
      <c r="AA1461" s="419"/>
      <c r="AB1461" s="419"/>
      <c r="AC1461" s="422"/>
      <c r="AD1461" s="419"/>
      <c r="AE1461" s="422"/>
      <c r="AF1461" s="419"/>
      <c r="AG1461" s="419"/>
      <c r="AH1461" s="419"/>
      <c r="AI1461" s="422"/>
      <c r="AJ1461" s="419"/>
      <c r="AK1461" s="422"/>
      <c r="AL1461" s="419"/>
      <c r="AM1461" s="419"/>
      <c r="AN1461" s="419"/>
      <c r="AO1461" s="422"/>
      <c r="AP1461" s="419"/>
      <c r="AQ1461" s="422"/>
      <c r="AR1461" s="419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</row>
    <row r="1462" spans="1:86">
      <c r="A1462" s="530"/>
      <c r="B1462" s="610"/>
      <c r="C1462" s="580"/>
      <c r="D1462" s="578"/>
      <c r="E1462" s="578"/>
      <c r="F1462" s="578"/>
      <c r="G1462" s="578"/>
      <c r="H1462" s="584"/>
      <c r="I1462" s="584"/>
      <c r="J1462" s="584"/>
      <c r="K1462" s="578"/>
      <c r="L1462" s="584"/>
      <c r="M1462" s="578"/>
      <c r="N1462" s="584"/>
      <c r="O1462" s="584"/>
      <c r="P1462" s="584"/>
      <c r="Q1462" s="578"/>
      <c r="R1462" s="584"/>
      <c r="S1462" s="578"/>
      <c r="T1462" s="526"/>
      <c r="U1462" s="527"/>
      <c r="V1462" s="174" t="s">
        <v>105</v>
      </c>
      <c r="W1462" s="269">
        <f>W1461</f>
        <v>2040</v>
      </c>
      <c r="X1462" s="193" t="s">
        <v>8</v>
      </c>
      <c r="Y1462" s="423"/>
      <c r="Z1462" s="420"/>
      <c r="AA1462" s="420"/>
      <c r="AB1462" s="420"/>
      <c r="AC1462" s="423"/>
      <c r="AD1462" s="420"/>
      <c r="AE1462" s="423"/>
      <c r="AF1462" s="420"/>
      <c r="AG1462" s="420"/>
      <c r="AH1462" s="420"/>
      <c r="AI1462" s="423"/>
      <c r="AJ1462" s="420"/>
      <c r="AK1462" s="423"/>
      <c r="AL1462" s="420"/>
      <c r="AM1462" s="420"/>
      <c r="AN1462" s="420"/>
      <c r="AO1462" s="423"/>
      <c r="AP1462" s="420"/>
      <c r="AQ1462" s="423"/>
      <c r="AR1462" s="420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</row>
    <row r="1463" spans="1:86" ht="24.75" customHeight="1">
      <c r="A1463" s="528">
        <v>375</v>
      </c>
      <c r="B1463" s="609" t="s">
        <v>1550</v>
      </c>
      <c r="C1463" s="579" t="s">
        <v>1551</v>
      </c>
      <c r="D1463" s="577">
        <v>0.1</v>
      </c>
      <c r="E1463" s="577">
        <v>360</v>
      </c>
      <c r="F1463" s="577">
        <v>0.1</v>
      </c>
      <c r="G1463" s="577">
        <v>360</v>
      </c>
      <c r="H1463" s="583"/>
      <c r="I1463" s="583"/>
      <c r="J1463" s="583"/>
      <c r="K1463" s="577"/>
      <c r="L1463" s="583"/>
      <c r="M1463" s="577"/>
      <c r="N1463" s="583"/>
      <c r="O1463" s="583"/>
      <c r="P1463" s="583"/>
      <c r="Q1463" s="577"/>
      <c r="R1463" s="583"/>
      <c r="S1463" s="577"/>
      <c r="T1463" s="525" t="s">
        <v>1937</v>
      </c>
      <c r="U1463" s="525" t="s">
        <v>1719</v>
      </c>
      <c r="V1463" s="372" t="s">
        <v>11</v>
      </c>
      <c r="W1463" s="243">
        <v>0.09</v>
      </c>
      <c r="X1463" s="112" t="s">
        <v>5</v>
      </c>
      <c r="Y1463" s="421">
        <v>1211.5016999999998</v>
      </c>
      <c r="Z1463" s="418"/>
      <c r="AA1463" s="418"/>
      <c r="AB1463" s="418"/>
      <c r="AC1463" s="421"/>
      <c r="AD1463" s="418"/>
      <c r="AE1463" s="421"/>
      <c r="AF1463" s="418"/>
      <c r="AG1463" s="418"/>
      <c r="AH1463" s="418"/>
      <c r="AI1463" s="421"/>
      <c r="AJ1463" s="418"/>
      <c r="AK1463" s="421"/>
      <c r="AL1463" s="418"/>
      <c r="AM1463" s="418"/>
      <c r="AN1463" s="418"/>
      <c r="AO1463" s="421"/>
      <c r="AP1463" s="418"/>
      <c r="AQ1463" s="421"/>
      <c r="AR1463" s="418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</row>
    <row r="1464" spans="1:86">
      <c r="A1464" s="529"/>
      <c r="B1464" s="628"/>
      <c r="C1464" s="627"/>
      <c r="D1464" s="633"/>
      <c r="E1464" s="633"/>
      <c r="F1464" s="633"/>
      <c r="G1464" s="633"/>
      <c r="H1464" s="632"/>
      <c r="I1464" s="632"/>
      <c r="J1464" s="632"/>
      <c r="K1464" s="633"/>
      <c r="L1464" s="632"/>
      <c r="M1464" s="633"/>
      <c r="N1464" s="632"/>
      <c r="O1464" s="632"/>
      <c r="P1464" s="632"/>
      <c r="Q1464" s="633"/>
      <c r="R1464" s="632"/>
      <c r="S1464" s="633"/>
      <c r="T1464" s="526"/>
      <c r="U1464" s="526"/>
      <c r="V1464" s="374"/>
      <c r="W1464" s="243">
        <v>360</v>
      </c>
      <c r="X1464" s="112" t="s">
        <v>8</v>
      </c>
      <c r="Y1464" s="422"/>
      <c r="Z1464" s="419"/>
      <c r="AA1464" s="419"/>
      <c r="AB1464" s="419"/>
      <c r="AC1464" s="422"/>
      <c r="AD1464" s="419"/>
      <c r="AE1464" s="422"/>
      <c r="AF1464" s="419"/>
      <c r="AG1464" s="419"/>
      <c r="AH1464" s="419"/>
      <c r="AI1464" s="422"/>
      <c r="AJ1464" s="419"/>
      <c r="AK1464" s="422"/>
      <c r="AL1464" s="419"/>
      <c r="AM1464" s="419"/>
      <c r="AN1464" s="419"/>
      <c r="AO1464" s="422"/>
      <c r="AP1464" s="419"/>
      <c r="AQ1464" s="422"/>
      <c r="AR1464" s="419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</row>
    <row r="1465" spans="1:86">
      <c r="A1465" s="530"/>
      <c r="B1465" s="610"/>
      <c r="C1465" s="580"/>
      <c r="D1465" s="578"/>
      <c r="E1465" s="578"/>
      <c r="F1465" s="578"/>
      <c r="G1465" s="578"/>
      <c r="H1465" s="584"/>
      <c r="I1465" s="584"/>
      <c r="J1465" s="584"/>
      <c r="K1465" s="578"/>
      <c r="L1465" s="584"/>
      <c r="M1465" s="578"/>
      <c r="N1465" s="584"/>
      <c r="O1465" s="584"/>
      <c r="P1465" s="584"/>
      <c r="Q1465" s="578"/>
      <c r="R1465" s="584"/>
      <c r="S1465" s="578"/>
      <c r="T1465" s="526"/>
      <c r="U1465" s="527"/>
      <c r="V1465" s="174" t="s">
        <v>105</v>
      </c>
      <c r="W1465" s="269">
        <f>W1464</f>
        <v>360</v>
      </c>
      <c r="X1465" s="193" t="s">
        <v>8</v>
      </c>
      <c r="Y1465" s="423"/>
      <c r="Z1465" s="420"/>
      <c r="AA1465" s="420"/>
      <c r="AB1465" s="420"/>
      <c r="AC1465" s="423"/>
      <c r="AD1465" s="420"/>
      <c r="AE1465" s="423"/>
      <c r="AF1465" s="420"/>
      <c r="AG1465" s="420"/>
      <c r="AH1465" s="420"/>
      <c r="AI1465" s="423"/>
      <c r="AJ1465" s="420"/>
      <c r="AK1465" s="423"/>
      <c r="AL1465" s="420"/>
      <c r="AM1465" s="420"/>
      <c r="AN1465" s="420"/>
      <c r="AO1465" s="423"/>
      <c r="AP1465" s="420"/>
      <c r="AQ1465" s="423"/>
      <c r="AR1465" s="420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</row>
    <row r="1466" spans="1:86" ht="25.5" customHeight="1">
      <c r="A1466" s="468">
        <v>376</v>
      </c>
      <c r="B1466" s="440" t="s">
        <v>1552</v>
      </c>
      <c r="C1466" s="498" t="s">
        <v>1553</v>
      </c>
      <c r="D1466" s="501">
        <v>0.4</v>
      </c>
      <c r="E1466" s="501">
        <v>1540.5</v>
      </c>
      <c r="F1466" s="501">
        <v>0.4</v>
      </c>
      <c r="G1466" s="501">
        <v>1540.5</v>
      </c>
      <c r="H1466" s="440"/>
      <c r="I1466" s="440"/>
      <c r="J1466" s="440"/>
      <c r="K1466" s="501"/>
      <c r="L1466" s="440"/>
      <c r="M1466" s="501"/>
      <c r="N1466" s="440" t="s">
        <v>1955</v>
      </c>
      <c r="O1466" s="440" t="s">
        <v>1956</v>
      </c>
      <c r="P1466" s="440" t="s">
        <v>11</v>
      </c>
      <c r="Q1466" s="243">
        <v>0.39500000000000002</v>
      </c>
      <c r="R1466" s="112" t="s">
        <v>5</v>
      </c>
      <c r="S1466" s="421">
        <v>3106.03</v>
      </c>
      <c r="T1466" s="418"/>
      <c r="U1466" s="418"/>
      <c r="V1466" s="418"/>
      <c r="W1466" s="421"/>
      <c r="X1466" s="418"/>
      <c r="Y1466" s="421"/>
      <c r="Z1466" s="418"/>
      <c r="AA1466" s="418"/>
      <c r="AB1466" s="418"/>
      <c r="AC1466" s="421"/>
      <c r="AD1466" s="418"/>
      <c r="AE1466" s="421"/>
      <c r="AF1466" s="418"/>
      <c r="AG1466" s="418"/>
      <c r="AH1466" s="418"/>
      <c r="AI1466" s="421"/>
      <c r="AJ1466" s="418"/>
      <c r="AK1466" s="421"/>
      <c r="AL1466" s="418"/>
      <c r="AM1466" s="418"/>
      <c r="AN1466" s="418"/>
      <c r="AO1466" s="421"/>
      <c r="AP1466" s="418"/>
      <c r="AQ1466" s="421"/>
      <c r="AR1466" s="418"/>
    </row>
    <row r="1467" spans="1:86" ht="25.5" customHeight="1">
      <c r="A1467" s="469"/>
      <c r="B1467" s="441"/>
      <c r="C1467" s="499"/>
      <c r="D1467" s="502"/>
      <c r="E1467" s="502"/>
      <c r="F1467" s="502"/>
      <c r="G1467" s="502"/>
      <c r="H1467" s="441"/>
      <c r="I1467" s="441"/>
      <c r="J1467" s="441"/>
      <c r="K1467" s="502"/>
      <c r="L1467" s="441"/>
      <c r="M1467" s="502"/>
      <c r="N1467" s="441"/>
      <c r="O1467" s="441"/>
      <c r="P1467" s="442"/>
      <c r="Q1467" s="243">
        <v>1540.5</v>
      </c>
      <c r="R1467" s="112" t="s">
        <v>8</v>
      </c>
      <c r="S1467" s="422"/>
      <c r="T1467" s="419"/>
      <c r="U1467" s="419"/>
      <c r="V1467" s="419"/>
      <c r="W1467" s="422"/>
      <c r="X1467" s="419"/>
      <c r="Y1467" s="422"/>
      <c r="Z1467" s="419"/>
      <c r="AA1467" s="419"/>
      <c r="AB1467" s="419"/>
      <c r="AC1467" s="422"/>
      <c r="AD1467" s="419"/>
      <c r="AE1467" s="422"/>
      <c r="AF1467" s="419"/>
      <c r="AG1467" s="419"/>
      <c r="AH1467" s="419"/>
      <c r="AI1467" s="422"/>
      <c r="AJ1467" s="419"/>
      <c r="AK1467" s="422"/>
      <c r="AL1467" s="419"/>
      <c r="AM1467" s="419"/>
      <c r="AN1467" s="419"/>
      <c r="AO1467" s="422"/>
      <c r="AP1467" s="419"/>
      <c r="AQ1467" s="422"/>
      <c r="AR1467" s="419"/>
    </row>
    <row r="1468" spans="1:86">
      <c r="A1468" s="470"/>
      <c r="B1468" s="442"/>
      <c r="C1468" s="500"/>
      <c r="D1468" s="503"/>
      <c r="E1468" s="503"/>
      <c r="F1468" s="503"/>
      <c r="G1468" s="503"/>
      <c r="H1468" s="442"/>
      <c r="I1468" s="442"/>
      <c r="J1468" s="442"/>
      <c r="K1468" s="503"/>
      <c r="L1468" s="442"/>
      <c r="M1468" s="503"/>
      <c r="N1468" s="442"/>
      <c r="O1468" s="442"/>
      <c r="P1468" s="174" t="s">
        <v>105</v>
      </c>
      <c r="Q1468" s="269">
        <f>Q1467</f>
        <v>1540.5</v>
      </c>
      <c r="R1468" s="193" t="s">
        <v>8</v>
      </c>
      <c r="S1468" s="423"/>
      <c r="T1468" s="420"/>
      <c r="U1468" s="420"/>
      <c r="V1468" s="420"/>
      <c r="W1468" s="423"/>
      <c r="X1468" s="420"/>
      <c r="Y1468" s="423"/>
      <c r="Z1468" s="420"/>
      <c r="AA1468" s="420"/>
      <c r="AB1468" s="420"/>
      <c r="AC1468" s="423"/>
      <c r="AD1468" s="420"/>
      <c r="AE1468" s="423"/>
      <c r="AF1468" s="420"/>
      <c r="AG1468" s="420"/>
      <c r="AH1468" s="420"/>
      <c r="AI1468" s="423"/>
      <c r="AJ1468" s="420"/>
      <c r="AK1468" s="423"/>
      <c r="AL1468" s="420"/>
      <c r="AM1468" s="420"/>
      <c r="AN1468" s="420"/>
      <c r="AO1468" s="423"/>
      <c r="AP1468" s="420"/>
      <c r="AQ1468" s="423"/>
      <c r="AR1468" s="420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</row>
    <row r="1469" spans="1:86" ht="24.75" customHeight="1">
      <c r="A1469" s="528">
        <v>377</v>
      </c>
      <c r="B1469" s="609">
        <v>346224</v>
      </c>
      <c r="C1469" s="579" t="s">
        <v>1556</v>
      </c>
      <c r="D1469" s="577">
        <v>0.2</v>
      </c>
      <c r="E1469" s="577">
        <v>570</v>
      </c>
      <c r="F1469" s="577">
        <v>0.2</v>
      </c>
      <c r="G1469" s="577">
        <v>570</v>
      </c>
      <c r="H1469" s="583"/>
      <c r="I1469" s="583"/>
      <c r="J1469" s="583"/>
      <c r="K1469" s="577"/>
      <c r="L1469" s="583"/>
      <c r="M1469" s="577"/>
      <c r="N1469" s="583"/>
      <c r="O1469" s="583"/>
      <c r="P1469" s="583"/>
      <c r="Q1469" s="577"/>
      <c r="R1469" s="583"/>
      <c r="S1469" s="577"/>
      <c r="T1469" s="525" t="s">
        <v>1927</v>
      </c>
      <c r="U1469" s="525" t="s">
        <v>1733</v>
      </c>
      <c r="V1469" s="372" t="s">
        <v>11</v>
      </c>
      <c r="W1469" s="243">
        <v>0.1</v>
      </c>
      <c r="X1469" s="112" t="s">
        <v>5</v>
      </c>
      <c r="Y1469" s="421">
        <v>1346.1130000000001</v>
      </c>
      <c r="Z1469" s="418"/>
      <c r="AA1469" s="418"/>
      <c r="AB1469" s="418"/>
      <c r="AC1469" s="421"/>
      <c r="AD1469" s="418"/>
      <c r="AE1469" s="421"/>
      <c r="AF1469" s="418"/>
      <c r="AG1469" s="418"/>
      <c r="AH1469" s="418"/>
      <c r="AI1469" s="421"/>
      <c r="AJ1469" s="418"/>
      <c r="AK1469" s="421"/>
      <c r="AL1469" s="418"/>
      <c r="AM1469" s="418"/>
      <c r="AN1469" s="418"/>
      <c r="AO1469" s="421"/>
      <c r="AP1469" s="418"/>
      <c r="AQ1469" s="421"/>
      <c r="AR1469" s="418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</row>
    <row r="1470" spans="1:86">
      <c r="A1470" s="529"/>
      <c r="B1470" s="628"/>
      <c r="C1470" s="627"/>
      <c r="D1470" s="633"/>
      <c r="E1470" s="633"/>
      <c r="F1470" s="633"/>
      <c r="G1470" s="633"/>
      <c r="H1470" s="632"/>
      <c r="I1470" s="632"/>
      <c r="J1470" s="632"/>
      <c r="K1470" s="633"/>
      <c r="L1470" s="632"/>
      <c r="M1470" s="633"/>
      <c r="N1470" s="632"/>
      <c r="O1470" s="632"/>
      <c r="P1470" s="632"/>
      <c r="Q1470" s="633"/>
      <c r="R1470" s="632"/>
      <c r="S1470" s="633"/>
      <c r="T1470" s="526"/>
      <c r="U1470" s="526"/>
      <c r="V1470" s="374"/>
      <c r="W1470" s="243">
        <v>300</v>
      </c>
      <c r="X1470" s="112" t="s">
        <v>8</v>
      </c>
      <c r="Y1470" s="422"/>
      <c r="Z1470" s="419"/>
      <c r="AA1470" s="419"/>
      <c r="AB1470" s="419"/>
      <c r="AC1470" s="422"/>
      <c r="AD1470" s="419"/>
      <c r="AE1470" s="422"/>
      <c r="AF1470" s="419"/>
      <c r="AG1470" s="419"/>
      <c r="AH1470" s="419"/>
      <c r="AI1470" s="422"/>
      <c r="AJ1470" s="419"/>
      <c r="AK1470" s="422"/>
      <c r="AL1470" s="419"/>
      <c r="AM1470" s="419"/>
      <c r="AN1470" s="419"/>
      <c r="AO1470" s="422"/>
      <c r="AP1470" s="419"/>
      <c r="AQ1470" s="422"/>
      <c r="AR1470" s="419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</row>
    <row r="1471" spans="1:86">
      <c r="A1471" s="530"/>
      <c r="B1471" s="610"/>
      <c r="C1471" s="580"/>
      <c r="D1471" s="578"/>
      <c r="E1471" s="578"/>
      <c r="F1471" s="578"/>
      <c r="G1471" s="578"/>
      <c r="H1471" s="584"/>
      <c r="I1471" s="584"/>
      <c r="J1471" s="584"/>
      <c r="K1471" s="578"/>
      <c r="L1471" s="584"/>
      <c r="M1471" s="578"/>
      <c r="N1471" s="584"/>
      <c r="O1471" s="584"/>
      <c r="P1471" s="584"/>
      <c r="Q1471" s="578"/>
      <c r="R1471" s="584"/>
      <c r="S1471" s="578"/>
      <c r="T1471" s="526"/>
      <c r="U1471" s="527"/>
      <c r="V1471" s="174" t="s">
        <v>105</v>
      </c>
      <c r="W1471" s="269">
        <f>W1470</f>
        <v>300</v>
      </c>
      <c r="X1471" s="193" t="s">
        <v>8</v>
      </c>
      <c r="Y1471" s="423"/>
      <c r="Z1471" s="420"/>
      <c r="AA1471" s="420"/>
      <c r="AB1471" s="420"/>
      <c r="AC1471" s="423"/>
      <c r="AD1471" s="420"/>
      <c r="AE1471" s="423"/>
      <c r="AF1471" s="420"/>
      <c r="AG1471" s="420"/>
      <c r="AH1471" s="420"/>
      <c r="AI1471" s="423"/>
      <c r="AJ1471" s="420"/>
      <c r="AK1471" s="423"/>
      <c r="AL1471" s="420"/>
      <c r="AM1471" s="420"/>
      <c r="AN1471" s="420"/>
      <c r="AO1471" s="423"/>
      <c r="AP1471" s="420"/>
      <c r="AQ1471" s="423"/>
      <c r="AR1471" s="420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</row>
    <row r="1472" spans="1:86" ht="24.75" customHeight="1">
      <c r="A1472" s="528">
        <v>378</v>
      </c>
      <c r="B1472" s="609" t="s">
        <v>1561</v>
      </c>
      <c r="C1472" s="579" t="s">
        <v>1562</v>
      </c>
      <c r="D1472" s="577">
        <v>0.2</v>
      </c>
      <c r="E1472" s="577">
        <v>805</v>
      </c>
      <c r="F1472" s="577">
        <v>0.2</v>
      </c>
      <c r="G1472" s="577">
        <v>805</v>
      </c>
      <c r="H1472" s="583"/>
      <c r="I1472" s="583"/>
      <c r="J1472" s="583"/>
      <c r="K1472" s="577"/>
      <c r="L1472" s="583"/>
      <c r="M1472" s="577"/>
      <c r="N1472" s="583"/>
      <c r="O1472" s="583"/>
      <c r="P1472" s="583"/>
      <c r="Q1472" s="577"/>
      <c r="R1472" s="583"/>
      <c r="S1472" s="577"/>
      <c r="T1472" s="525" t="s">
        <v>1954</v>
      </c>
      <c r="U1472" s="525" t="s">
        <v>1807</v>
      </c>
      <c r="V1472" s="372" t="s">
        <v>11</v>
      </c>
      <c r="W1472" s="243">
        <v>0.23</v>
      </c>
      <c r="X1472" s="112" t="s">
        <v>5</v>
      </c>
      <c r="Y1472" s="421">
        <v>3096.0598999999997</v>
      </c>
      <c r="Z1472" s="418"/>
      <c r="AA1472" s="418"/>
      <c r="AB1472" s="418"/>
      <c r="AC1472" s="421"/>
      <c r="AD1472" s="418"/>
      <c r="AE1472" s="421"/>
      <c r="AF1472" s="418"/>
      <c r="AG1472" s="418"/>
      <c r="AH1472" s="418"/>
      <c r="AI1472" s="421"/>
      <c r="AJ1472" s="418"/>
      <c r="AK1472" s="421"/>
      <c r="AL1472" s="418"/>
      <c r="AM1472" s="418"/>
      <c r="AN1472" s="418"/>
      <c r="AO1472" s="421"/>
      <c r="AP1472" s="418"/>
      <c r="AQ1472" s="421"/>
      <c r="AR1472" s="418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</row>
    <row r="1473" spans="1:86">
      <c r="A1473" s="529"/>
      <c r="B1473" s="628"/>
      <c r="C1473" s="627"/>
      <c r="D1473" s="633"/>
      <c r="E1473" s="633"/>
      <c r="F1473" s="633"/>
      <c r="G1473" s="633"/>
      <c r="H1473" s="632"/>
      <c r="I1473" s="632"/>
      <c r="J1473" s="632"/>
      <c r="K1473" s="633"/>
      <c r="L1473" s="632"/>
      <c r="M1473" s="633"/>
      <c r="N1473" s="632"/>
      <c r="O1473" s="632"/>
      <c r="P1473" s="632"/>
      <c r="Q1473" s="633"/>
      <c r="R1473" s="632"/>
      <c r="S1473" s="633"/>
      <c r="T1473" s="526"/>
      <c r="U1473" s="526"/>
      <c r="V1473" s="374"/>
      <c r="W1473" s="243">
        <v>805</v>
      </c>
      <c r="X1473" s="112" t="s">
        <v>8</v>
      </c>
      <c r="Y1473" s="422"/>
      <c r="Z1473" s="419"/>
      <c r="AA1473" s="419"/>
      <c r="AB1473" s="419"/>
      <c r="AC1473" s="422"/>
      <c r="AD1473" s="419"/>
      <c r="AE1473" s="422"/>
      <c r="AF1473" s="419"/>
      <c r="AG1473" s="419"/>
      <c r="AH1473" s="419"/>
      <c r="AI1473" s="422"/>
      <c r="AJ1473" s="419"/>
      <c r="AK1473" s="422"/>
      <c r="AL1473" s="419"/>
      <c r="AM1473" s="419"/>
      <c r="AN1473" s="419"/>
      <c r="AO1473" s="422"/>
      <c r="AP1473" s="419"/>
      <c r="AQ1473" s="422"/>
      <c r="AR1473" s="419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</row>
    <row r="1474" spans="1:86">
      <c r="A1474" s="530"/>
      <c r="B1474" s="610"/>
      <c r="C1474" s="580"/>
      <c r="D1474" s="578"/>
      <c r="E1474" s="578"/>
      <c r="F1474" s="578"/>
      <c r="G1474" s="578"/>
      <c r="H1474" s="584"/>
      <c r="I1474" s="584"/>
      <c r="J1474" s="584"/>
      <c r="K1474" s="578"/>
      <c r="L1474" s="584"/>
      <c r="M1474" s="578"/>
      <c r="N1474" s="584"/>
      <c r="O1474" s="584"/>
      <c r="P1474" s="584"/>
      <c r="Q1474" s="578"/>
      <c r="R1474" s="584"/>
      <c r="S1474" s="578"/>
      <c r="T1474" s="526"/>
      <c r="U1474" s="527"/>
      <c r="V1474" s="174" t="s">
        <v>105</v>
      </c>
      <c r="W1474" s="269">
        <f>W1473</f>
        <v>805</v>
      </c>
      <c r="X1474" s="193" t="s">
        <v>8</v>
      </c>
      <c r="Y1474" s="423"/>
      <c r="Z1474" s="420"/>
      <c r="AA1474" s="420"/>
      <c r="AB1474" s="420"/>
      <c r="AC1474" s="423"/>
      <c r="AD1474" s="420"/>
      <c r="AE1474" s="423"/>
      <c r="AF1474" s="420"/>
      <c r="AG1474" s="420"/>
      <c r="AH1474" s="420"/>
      <c r="AI1474" s="423"/>
      <c r="AJ1474" s="420"/>
      <c r="AK1474" s="423"/>
      <c r="AL1474" s="420"/>
      <c r="AM1474" s="420"/>
      <c r="AN1474" s="420"/>
      <c r="AO1474" s="423"/>
      <c r="AP1474" s="420"/>
      <c r="AQ1474" s="423"/>
      <c r="AR1474" s="420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</row>
    <row r="1475" spans="1:86" ht="24.75" customHeight="1">
      <c r="A1475" s="528">
        <v>379</v>
      </c>
      <c r="B1475" s="609" t="s">
        <v>1563</v>
      </c>
      <c r="C1475" s="579" t="s">
        <v>1564</v>
      </c>
      <c r="D1475" s="577">
        <v>0.1</v>
      </c>
      <c r="E1475" s="577">
        <v>175</v>
      </c>
      <c r="F1475" s="577">
        <v>0.1</v>
      </c>
      <c r="G1475" s="577">
        <v>175</v>
      </c>
      <c r="H1475" s="583"/>
      <c r="I1475" s="583"/>
      <c r="J1475" s="583"/>
      <c r="K1475" s="577"/>
      <c r="L1475" s="583"/>
      <c r="M1475" s="577"/>
      <c r="N1475" s="583"/>
      <c r="O1475" s="583"/>
      <c r="P1475" s="583"/>
      <c r="Q1475" s="577"/>
      <c r="R1475" s="583"/>
      <c r="S1475" s="577"/>
      <c r="T1475" s="525" t="s">
        <v>1953</v>
      </c>
      <c r="U1475" s="525" t="s">
        <v>1696</v>
      </c>
      <c r="V1475" s="372" t="s">
        <v>11</v>
      </c>
      <c r="W1475" s="243">
        <v>0.05</v>
      </c>
      <c r="X1475" s="112" t="s">
        <v>5</v>
      </c>
      <c r="Y1475" s="421">
        <v>673.05650000000003</v>
      </c>
      <c r="Z1475" s="418"/>
      <c r="AA1475" s="418"/>
      <c r="AB1475" s="418"/>
      <c r="AC1475" s="421"/>
      <c r="AD1475" s="418"/>
      <c r="AE1475" s="421"/>
      <c r="AF1475" s="418"/>
      <c r="AG1475" s="418"/>
      <c r="AH1475" s="418"/>
      <c r="AI1475" s="421"/>
      <c r="AJ1475" s="418"/>
      <c r="AK1475" s="421"/>
      <c r="AL1475" s="418"/>
      <c r="AM1475" s="418"/>
      <c r="AN1475" s="418"/>
      <c r="AO1475" s="421"/>
      <c r="AP1475" s="418"/>
      <c r="AQ1475" s="421"/>
      <c r="AR1475" s="418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</row>
    <row r="1476" spans="1:86">
      <c r="A1476" s="529"/>
      <c r="B1476" s="628"/>
      <c r="C1476" s="627"/>
      <c r="D1476" s="633"/>
      <c r="E1476" s="633"/>
      <c r="F1476" s="633"/>
      <c r="G1476" s="633"/>
      <c r="H1476" s="632"/>
      <c r="I1476" s="632"/>
      <c r="J1476" s="632"/>
      <c r="K1476" s="633"/>
      <c r="L1476" s="632"/>
      <c r="M1476" s="633"/>
      <c r="N1476" s="632"/>
      <c r="O1476" s="632"/>
      <c r="P1476" s="632"/>
      <c r="Q1476" s="633"/>
      <c r="R1476" s="632"/>
      <c r="S1476" s="633"/>
      <c r="T1476" s="526"/>
      <c r="U1476" s="526"/>
      <c r="V1476" s="374"/>
      <c r="W1476" s="243">
        <v>175</v>
      </c>
      <c r="X1476" s="112" t="s">
        <v>8</v>
      </c>
      <c r="Y1476" s="422"/>
      <c r="Z1476" s="419"/>
      <c r="AA1476" s="419"/>
      <c r="AB1476" s="419"/>
      <c r="AC1476" s="422"/>
      <c r="AD1476" s="419"/>
      <c r="AE1476" s="422"/>
      <c r="AF1476" s="419"/>
      <c r="AG1476" s="419"/>
      <c r="AH1476" s="419"/>
      <c r="AI1476" s="422"/>
      <c r="AJ1476" s="419"/>
      <c r="AK1476" s="422"/>
      <c r="AL1476" s="419"/>
      <c r="AM1476" s="419"/>
      <c r="AN1476" s="419"/>
      <c r="AO1476" s="422"/>
      <c r="AP1476" s="419"/>
      <c r="AQ1476" s="422"/>
      <c r="AR1476" s="419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</row>
    <row r="1477" spans="1:86">
      <c r="A1477" s="530"/>
      <c r="B1477" s="610"/>
      <c r="C1477" s="580"/>
      <c r="D1477" s="578"/>
      <c r="E1477" s="578"/>
      <c r="F1477" s="578"/>
      <c r="G1477" s="578"/>
      <c r="H1477" s="584"/>
      <c r="I1477" s="584"/>
      <c r="J1477" s="584"/>
      <c r="K1477" s="578"/>
      <c r="L1477" s="584"/>
      <c r="M1477" s="578"/>
      <c r="N1477" s="584"/>
      <c r="O1477" s="584"/>
      <c r="P1477" s="584"/>
      <c r="Q1477" s="578"/>
      <c r="R1477" s="584"/>
      <c r="S1477" s="578"/>
      <c r="T1477" s="526"/>
      <c r="U1477" s="527"/>
      <c r="V1477" s="174" t="s">
        <v>105</v>
      </c>
      <c r="W1477" s="269">
        <f>W1476</f>
        <v>175</v>
      </c>
      <c r="X1477" s="193" t="s">
        <v>8</v>
      </c>
      <c r="Y1477" s="423"/>
      <c r="Z1477" s="420"/>
      <c r="AA1477" s="420"/>
      <c r="AB1477" s="420"/>
      <c r="AC1477" s="423"/>
      <c r="AD1477" s="420"/>
      <c r="AE1477" s="423"/>
      <c r="AF1477" s="420"/>
      <c r="AG1477" s="420"/>
      <c r="AH1477" s="420"/>
      <c r="AI1477" s="423"/>
      <c r="AJ1477" s="420"/>
      <c r="AK1477" s="423"/>
      <c r="AL1477" s="420"/>
      <c r="AM1477" s="420"/>
      <c r="AN1477" s="420"/>
      <c r="AO1477" s="423"/>
      <c r="AP1477" s="420"/>
      <c r="AQ1477" s="423"/>
      <c r="AR1477" s="420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</row>
    <row r="1478" spans="1:86" ht="24.75" customHeight="1">
      <c r="A1478" s="528">
        <v>380</v>
      </c>
      <c r="B1478" s="609" t="s">
        <v>1565</v>
      </c>
      <c r="C1478" s="579" t="s">
        <v>1566</v>
      </c>
      <c r="D1478" s="577">
        <v>0.3</v>
      </c>
      <c r="E1478" s="577">
        <v>1200</v>
      </c>
      <c r="F1478" s="577">
        <v>0.3</v>
      </c>
      <c r="G1478" s="577">
        <v>1200</v>
      </c>
      <c r="H1478" s="583"/>
      <c r="I1478" s="583"/>
      <c r="J1478" s="583"/>
      <c r="K1478" s="577"/>
      <c r="L1478" s="583"/>
      <c r="M1478" s="577"/>
      <c r="N1478" s="583"/>
      <c r="O1478" s="583"/>
      <c r="P1478" s="583"/>
      <c r="Q1478" s="577"/>
      <c r="R1478" s="583"/>
      <c r="S1478" s="577"/>
      <c r="T1478" s="525" t="s">
        <v>1952</v>
      </c>
      <c r="U1478" s="525" t="s">
        <v>1698</v>
      </c>
      <c r="V1478" s="372" t="s">
        <v>11</v>
      </c>
      <c r="W1478" s="243">
        <v>0.3</v>
      </c>
      <c r="X1478" s="112" t="s">
        <v>5</v>
      </c>
      <c r="Y1478" s="421">
        <v>4038.3389999999995</v>
      </c>
      <c r="Z1478" s="418"/>
      <c r="AA1478" s="418"/>
      <c r="AB1478" s="418"/>
      <c r="AC1478" s="421"/>
      <c r="AD1478" s="418"/>
      <c r="AE1478" s="421"/>
      <c r="AF1478" s="418"/>
      <c r="AG1478" s="418"/>
      <c r="AH1478" s="418"/>
      <c r="AI1478" s="421"/>
      <c r="AJ1478" s="418"/>
      <c r="AK1478" s="421"/>
      <c r="AL1478" s="418"/>
      <c r="AM1478" s="418"/>
      <c r="AN1478" s="418"/>
      <c r="AO1478" s="421"/>
      <c r="AP1478" s="418"/>
      <c r="AQ1478" s="421"/>
      <c r="AR1478" s="418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</row>
    <row r="1479" spans="1:86">
      <c r="A1479" s="529"/>
      <c r="B1479" s="628"/>
      <c r="C1479" s="627"/>
      <c r="D1479" s="633"/>
      <c r="E1479" s="633"/>
      <c r="F1479" s="633"/>
      <c r="G1479" s="633"/>
      <c r="H1479" s="632"/>
      <c r="I1479" s="632"/>
      <c r="J1479" s="632"/>
      <c r="K1479" s="633"/>
      <c r="L1479" s="632"/>
      <c r="M1479" s="633"/>
      <c r="N1479" s="632"/>
      <c r="O1479" s="632"/>
      <c r="P1479" s="632"/>
      <c r="Q1479" s="633"/>
      <c r="R1479" s="632"/>
      <c r="S1479" s="633"/>
      <c r="T1479" s="526"/>
      <c r="U1479" s="526"/>
      <c r="V1479" s="374"/>
      <c r="W1479" s="243">
        <v>1200</v>
      </c>
      <c r="X1479" s="112" t="s">
        <v>8</v>
      </c>
      <c r="Y1479" s="422"/>
      <c r="Z1479" s="419"/>
      <c r="AA1479" s="419"/>
      <c r="AB1479" s="419"/>
      <c r="AC1479" s="422"/>
      <c r="AD1479" s="419"/>
      <c r="AE1479" s="422"/>
      <c r="AF1479" s="419"/>
      <c r="AG1479" s="419"/>
      <c r="AH1479" s="419"/>
      <c r="AI1479" s="422"/>
      <c r="AJ1479" s="419"/>
      <c r="AK1479" s="422"/>
      <c r="AL1479" s="419"/>
      <c r="AM1479" s="419"/>
      <c r="AN1479" s="419"/>
      <c r="AO1479" s="422"/>
      <c r="AP1479" s="419"/>
      <c r="AQ1479" s="422"/>
      <c r="AR1479" s="419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</row>
    <row r="1480" spans="1:86">
      <c r="A1480" s="530"/>
      <c r="B1480" s="610"/>
      <c r="C1480" s="580"/>
      <c r="D1480" s="578"/>
      <c r="E1480" s="578"/>
      <c r="F1480" s="578"/>
      <c r="G1480" s="578"/>
      <c r="H1480" s="584"/>
      <c r="I1480" s="584"/>
      <c r="J1480" s="584"/>
      <c r="K1480" s="578"/>
      <c r="L1480" s="584"/>
      <c r="M1480" s="578"/>
      <c r="N1480" s="584"/>
      <c r="O1480" s="584"/>
      <c r="P1480" s="584"/>
      <c r="Q1480" s="578"/>
      <c r="R1480" s="584"/>
      <c r="S1480" s="578"/>
      <c r="T1480" s="526"/>
      <c r="U1480" s="527"/>
      <c r="V1480" s="174" t="s">
        <v>105</v>
      </c>
      <c r="W1480" s="269">
        <f>W1479</f>
        <v>1200</v>
      </c>
      <c r="X1480" s="193" t="s">
        <v>8</v>
      </c>
      <c r="Y1480" s="423"/>
      <c r="Z1480" s="420"/>
      <c r="AA1480" s="420"/>
      <c r="AB1480" s="420"/>
      <c r="AC1480" s="423"/>
      <c r="AD1480" s="420"/>
      <c r="AE1480" s="423"/>
      <c r="AF1480" s="420"/>
      <c r="AG1480" s="420"/>
      <c r="AH1480" s="420"/>
      <c r="AI1480" s="423"/>
      <c r="AJ1480" s="420"/>
      <c r="AK1480" s="423"/>
      <c r="AL1480" s="420"/>
      <c r="AM1480" s="420"/>
      <c r="AN1480" s="420"/>
      <c r="AO1480" s="423"/>
      <c r="AP1480" s="420"/>
      <c r="AQ1480" s="423"/>
      <c r="AR1480" s="420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</row>
    <row r="1481" spans="1:86" ht="24.75" customHeight="1">
      <c r="A1481" s="528">
        <v>381</v>
      </c>
      <c r="B1481" s="609" t="s">
        <v>1567</v>
      </c>
      <c r="C1481" s="579" t="s">
        <v>1568</v>
      </c>
      <c r="D1481" s="577">
        <v>0.1</v>
      </c>
      <c r="E1481" s="577">
        <v>403</v>
      </c>
      <c r="F1481" s="577">
        <v>0.1</v>
      </c>
      <c r="G1481" s="577">
        <v>403</v>
      </c>
      <c r="H1481" s="583"/>
      <c r="I1481" s="583"/>
      <c r="J1481" s="583"/>
      <c r="K1481" s="577"/>
      <c r="L1481" s="583"/>
      <c r="M1481" s="577"/>
      <c r="N1481" s="583"/>
      <c r="O1481" s="583"/>
      <c r="P1481" s="583"/>
      <c r="Q1481" s="577"/>
      <c r="R1481" s="583"/>
      <c r="S1481" s="577"/>
      <c r="T1481" s="525" t="s">
        <v>1950</v>
      </c>
      <c r="U1481" s="525" t="s">
        <v>1951</v>
      </c>
      <c r="V1481" s="372" t="s">
        <v>11</v>
      </c>
      <c r="W1481" s="243">
        <v>0.13</v>
      </c>
      <c r="X1481" s="112" t="s">
        <v>5</v>
      </c>
      <c r="Y1481" s="421">
        <v>1749.9468999999999</v>
      </c>
      <c r="Z1481" s="418"/>
      <c r="AA1481" s="418"/>
      <c r="AB1481" s="418"/>
      <c r="AC1481" s="421"/>
      <c r="AD1481" s="418"/>
      <c r="AE1481" s="421"/>
      <c r="AF1481" s="418"/>
      <c r="AG1481" s="418"/>
      <c r="AH1481" s="418"/>
      <c r="AI1481" s="421"/>
      <c r="AJ1481" s="418"/>
      <c r="AK1481" s="421"/>
      <c r="AL1481" s="418"/>
      <c r="AM1481" s="418"/>
      <c r="AN1481" s="418"/>
      <c r="AO1481" s="421"/>
      <c r="AP1481" s="418"/>
      <c r="AQ1481" s="421"/>
      <c r="AR1481" s="418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</row>
    <row r="1482" spans="1:86">
      <c r="A1482" s="529"/>
      <c r="B1482" s="628"/>
      <c r="C1482" s="627"/>
      <c r="D1482" s="633"/>
      <c r="E1482" s="633"/>
      <c r="F1482" s="633"/>
      <c r="G1482" s="633"/>
      <c r="H1482" s="632"/>
      <c r="I1482" s="632"/>
      <c r="J1482" s="632"/>
      <c r="K1482" s="633"/>
      <c r="L1482" s="632"/>
      <c r="M1482" s="633"/>
      <c r="N1482" s="632"/>
      <c r="O1482" s="632"/>
      <c r="P1482" s="632"/>
      <c r="Q1482" s="633"/>
      <c r="R1482" s="632"/>
      <c r="S1482" s="633"/>
      <c r="T1482" s="526"/>
      <c r="U1482" s="526"/>
      <c r="V1482" s="374"/>
      <c r="W1482" s="243">
        <v>403</v>
      </c>
      <c r="X1482" s="112" t="s">
        <v>8</v>
      </c>
      <c r="Y1482" s="422"/>
      <c r="Z1482" s="419"/>
      <c r="AA1482" s="419"/>
      <c r="AB1482" s="419"/>
      <c r="AC1482" s="422"/>
      <c r="AD1482" s="419"/>
      <c r="AE1482" s="422"/>
      <c r="AF1482" s="419"/>
      <c r="AG1482" s="419"/>
      <c r="AH1482" s="419"/>
      <c r="AI1482" s="422"/>
      <c r="AJ1482" s="419"/>
      <c r="AK1482" s="422"/>
      <c r="AL1482" s="419"/>
      <c r="AM1482" s="419"/>
      <c r="AN1482" s="419"/>
      <c r="AO1482" s="422"/>
      <c r="AP1482" s="419"/>
      <c r="AQ1482" s="422"/>
      <c r="AR1482" s="419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</row>
    <row r="1483" spans="1:86">
      <c r="A1483" s="530"/>
      <c r="B1483" s="610"/>
      <c r="C1483" s="580"/>
      <c r="D1483" s="578"/>
      <c r="E1483" s="578"/>
      <c r="F1483" s="578"/>
      <c r="G1483" s="578"/>
      <c r="H1483" s="584"/>
      <c r="I1483" s="584"/>
      <c r="J1483" s="584"/>
      <c r="K1483" s="578"/>
      <c r="L1483" s="584"/>
      <c r="M1483" s="578"/>
      <c r="N1483" s="584"/>
      <c r="O1483" s="584"/>
      <c r="P1483" s="584"/>
      <c r="Q1483" s="578"/>
      <c r="R1483" s="584"/>
      <c r="S1483" s="578"/>
      <c r="T1483" s="526"/>
      <c r="U1483" s="527"/>
      <c r="V1483" s="174" t="s">
        <v>105</v>
      </c>
      <c r="W1483" s="269">
        <f>W1482</f>
        <v>403</v>
      </c>
      <c r="X1483" s="193" t="s">
        <v>8</v>
      </c>
      <c r="Y1483" s="423"/>
      <c r="Z1483" s="420"/>
      <c r="AA1483" s="420"/>
      <c r="AB1483" s="420"/>
      <c r="AC1483" s="423"/>
      <c r="AD1483" s="420"/>
      <c r="AE1483" s="423"/>
      <c r="AF1483" s="420"/>
      <c r="AG1483" s="420"/>
      <c r="AH1483" s="420"/>
      <c r="AI1483" s="423"/>
      <c r="AJ1483" s="420"/>
      <c r="AK1483" s="423"/>
      <c r="AL1483" s="420"/>
      <c r="AM1483" s="420"/>
      <c r="AN1483" s="420"/>
      <c r="AO1483" s="423"/>
      <c r="AP1483" s="420"/>
      <c r="AQ1483" s="423"/>
      <c r="AR1483" s="420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</row>
    <row r="1484" spans="1:86" ht="24.75" customHeight="1">
      <c r="A1484" s="528">
        <v>382</v>
      </c>
      <c r="B1484" s="609" t="s">
        <v>1569</v>
      </c>
      <c r="C1484" s="579" t="s">
        <v>1570</v>
      </c>
      <c r="D1484" s="577">
        <v>0.2</v>
      </c>
      <c r="E1484" s="577">
        <v>630</v>
      </c>
      <c r="F1484" s="577">
        <v>0.2</v>
      </c>
      <c r="G1484" s="577">
        <v>630</v>
      </c>
      <c r="H1484" s="583"/>
      <c r="I1484" s="583"/>
      <c r="J1484" s="583"/>
      <c r="K1484" s="577"/>
      <c r="L1484" s="583"/>
      <c r="M1484" s="577"/>
      <c r="N1484" s="583"/>
      <c r="O1484" s="583"/>
      <c r="P1484" s="583"/>
      <c r="Q1484" s="577"/>
      <c r="R1484" s="583"/>
      <c r="S1484" s="577"/>
      <c r="T1484" s="525" t="s">
        <v>1679</v>
      </c>
      <c r="U1484" s="525" t="s">
        <v>1942</v>
      </c>
      <c r="V1484" s="372" t="s">
        <v>11</v>
      </c>
      <c r="W1484" s="243">
        <v>0.08</v>
      </c>
      <c r="X1484" s="112" t="s">
        <v>5</v>
      </c>
      <c r="Y1484" s="421">
        <v>1076.8903999999998</v>
      </c>
      <c r="Z1484" s="418"/>
      <c r="AA1484" s="418"/>
      <c r="AB1484" s="418"/>
      <c r="AC1484" s="421"/>
      <c r="AD1484" s="418"/>
      <c r="AE1484" s="421"/>
      <c r="AF1484" s="418"/>
      <c r="AG1484" s="418"/>
      <c r="AH1484" s="418"/>
      <c r="AI1484" s="421"/>
      <c r="AJ1484" s="418"/>
      <c r="AK1484" s="421"/>
      <c r="AL1484" s="418"/>
      <c r="AM1484" s="418"/>
      <c r="AN1484" s="418"/>
      <c r="AO1484" s="421"/>
      <c r="AP1484" s="418"/>
      <c r="AQ1484" s="421"/>
      <c r="AR1484" s="418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</row>
    <row r="1485" spans="1:86">
      <c r="A1485" s="529"/>
      <c r="B1485" s="628"/>
      <c r="C1485" s="627"/>
      <c r="D1485" s="633"/>
      <c r="E1485" s="633"/>
      <c r="F1485" s="633"/>
      <c r="G1485" s="633"/>
      <c r="H1485" s="632"/>
      <c r="I1485" s="632"/>
      <c r="J1485" s="632"/>
      <c r="K1485" s="633"/>
      <c r="L1485" s="632"/>
      <c r="M1485" s="633"/>
      <c r="N1485" s="632"/>
      <c r="O1485" s="632"/>
      <c r="P1485" s="632"/>
      <c r="Q1485" s="633"/>
      <c r="R1485" s="632"/>
      <c r="S1485" s="633"/>
      <c r="T1485" s="526"/>
      <c r="U1485" s="526"/>
      <c r="V1485" s="374"/>
      <c r="W1485" s="243">
        <v>280</v>
      </c>
      <c r="X1485" s="112" t="s">
        <v>8</v>
      </c>
      <c r="Y1485" s="422"/>
      <c r="Z1485" s="419"/>
      <c r="AA1485" s="419"/>
      <c r="AB1485" s="419"/>
      <c r="AC1485" s="422"/>
      <c r="AD1485" s="419"/>
      <c r="AE1485" s="422"/>
      <c r="AF1485" s="419"/>
      <c r="AG1485" s="419"/>
      <c r="AH1485" s="419"/>
      <c r="AI1485" s="422"/>
      <c r="AJ1485" s="419"/>
      <c r="AK1485" s="422"/>
      <c r="AL1485" s="419"/>
      <c r="AM1485" s="419"/>
      <c r="AN1485" s="419"/>
      <c r="AO1485" s="422"/>
      <c r="AP1485" s="419"/>
      <c r="AQ1485" s="422"/>
      <c r="AR1485" s="419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</row>
    <row r="1486" spans="1:86">
      <c r="A1486" s="530"/>
      <c r="B1486" s="610"/>
      <c r="C1486" s="580"/>
      <c r="D1486" s="578"/>
      <c r="E1486" s="578"/>
      <c r="F1486" s="578"/>
      <c r="G1486" s="578"/>
      <c r="H1486" s="584"/>
      <c r="I1486" s="584"/>
      <c r="J1486" s="584"/>
      <c r="K1486" s="578"/>
      <c r="L1486" s="584"/>
      <c r="M1486" s="578"/>
      <c r="N1486" s="584"/>
      <c r="O1486" s="584"/>
      <c r="P1486" s="584"/>
      <c r="Q1486" s="578"/>
      <c r="R1486" s="584"/>
      <c r="S1486" s="578"/>
      <c r="T1486" s="526"/>
      <c r="U1486" s="527"/>
      <c r="V1486" s="174" t="s">
        <v>105</v>
      </c>
      <c r="W1486" s="269">
        <f>W1485</f>
        <v>280</v>
      </c>
      <c r="X1486" s="193" t="s">
        <v>8</v>
      </c>
      <c r="Y1486" s="423"/>
      <c r="Z1486" s="420"/>
      <c r="AA1486" s="420"/>
      <c r="AB1486" s="420"/>
      <c r="AC1486" s="423"/>
      <c r="AD1486" s="420"/>
      <c r="AE1486" s="423"/>
      <c r="AF1486" s="420"/>
      <c r="AG1486" s="420"/>
      <c r="AH1486" s="420"/>
      <c r="AI1486" s="423"/>
      <c r="AJ1486" s="420"/>
      <c r="AK1486" s="423"/>
      <c r="AL1486" s="420"/>
      <c r="AM1486" s="420"/>
      <c r="AN1486" s="420"/>
      <c r="AO1486" s="423"/>
      <c r="AP1486" s="420"/>
      <c r="AQ1486" s="423"/>
      <c r="AR1486" s="420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</row>
    <row r="1487" spans="1:86" ht="24.75" customHeight="1">
      <c r="A1487" s="528">
        <v>383</v>
      </c>
      <c r="B1487" s="609" t="s">
        <v>1576</v>
      </c>
      <c r="C1487" s="579" t="s">
        <v>1577</v>
      </c>
      <c r="D1487" s="577">
        <v>0.2</v>
      </c>
      <c r="E1487" s="577">
        <v>630</v>
      </c>
      <c r="F1487" s="577">
        <v>0.2</v>
      </c>
      <c r="G1487" s="577">
        <v>630</v>
      </c>
      <c r="H1487" s="583"/>
      <c r="I1487" s="583"/>
      <c r="J1487" s="583"/>
      <c r="K1487" s="577"/>
      <c r="L1487" s="583"/>
      <c r="M1487" s="577"/>
      <c r="N1487" s="583"/>
      <c r="O1487" s="583"/>
      <c r="P1487" s="583"/>
      <c r="Q1487" s="577"/>
      <c r="R1487" s="583"/>
      <c r="S1487" s="577"/>
      <c r="T1487" s="525" t="s">
        <v>1949</v>
      </c>
      <c r="U1487" s="525" t="s">
        <v>1849</v>
      </c>
      <c r="V1487" s="372" t="s">
        <v>11</v>
      </c>
      <c r="W1487" s="243">
        <v>0.18</v>
      </c>
      <c r="X1487" s="112" t="s">
        <v>5</v>
      </c>
      <c r="Y1487" s="421">
        <v>2423.0033999999996</v>
      </c>
      <c r="Z1487" s="418"/>
      <c r="AA1487" s="418"/>
      <c r="AB1487" s="418"/>
      <c r="AC1487" s="421"/>
      <c r="AD1487" s="418"/>
      <c r="AE1487" s="421"/>
      <c r="AF1487" s="418"/>
      <c r="AG1487" s="418"/>
      <c r="AH1487" s="418"/>
      <c r="AI1487" s="421"/>
      <c r="AJ1487" s="418"/>
      <c r="AK1487" s="421"/>
      <c r="AL1487" s="418"/>
      <c r="AM1487" s="418"/>
      <c r="AN1487" s="418"/>
      <c r="AO1487" s="421"/>
      <c r="AP1487" s="418"/>
      <c r="AQ1487" s="421"/>
      <c r="AR1487" s="418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</row>
    <row r="1488" spans="1:86">
      <c r="A1488" s="529"/>
      <c r="B1488" s="628"/>
      <c r="C1488" s="627"/>
      <c r="D1488" s="633"/>
      <c r="E1488" s="633"/>
      <c r="F1488" s="633"/>
      <c r="G1488" s="633"/>
      <c r="H1488" s="632"/>
      <c r="I1488" s="632"/>
      <c r="J1488" s="632"/>
      <c r="K1488" s="633"/>
      <c r="L1488" s="632"/>
      <c r="M1488" s="633"/>
      <c r="N1488" s="632"/>
      <c r="O1488" s="632"/>
      <c r="P1488" s="632"/>
      <c r="Q1488" s="633"/>
      <c r="R1488" s="632"/>
      <c r="S1488" s="633"/>
      <c r="T1488" s="526"/>
      <c r="U1488" s="526"/>
      <c r="V1488" s="374"/>
      <c r="W1488" s="243">
        <v>630</v>
      </c>
      <c r="X1488" s="112" t="s">
        <v>8</v>
      </c>
      <c r="Y1488" s="422"/>
      <c r="Z1488" s="419"/>
      <c r="AA1488" s="419"/>
      <c r="AB1488" s="419"/>
      <c r="AC1488" s="422"/>
      <c r="AD1488" s="419"/>
      <c r="AE1488" s="422"/>
      <c r="AF1488" s="419"/>
      <c r="AG1488" s="419"/>
      <c r="AH1488" s="419"/>
      <c r="AI1488" s="422"/>
      <c r="AJ1488" s="419"/>
      <c r="AK1488" s="422"/>
      <c r="AL1488" s="419"/>
      <c r="AM1488" s="419"/>
      <c r="AN1488" s="419"/>
      <c r="AO1488" s="422"/>
      <c r="AP1488" s="419"/>
      <c r="AQ1488" s="422"/>
      <c r="AR1488" s="419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</row>
    <row r="1489" spans="1:86">
      <c r="A1489" s="530"/>
      <c r="B1489" s="610"/>
      <c r="C1489" s="580"/>
      <c r="D1489" s="578"/>
      <c r="E1489" s="578"/>
      <c r="F1489" s="578"/>
      <c r="G1489" s="578"/>
      <c r="H1489" s="584"/>
      <c r="I1489" s="584"/>
      <c r="J1489" s="584"/>
      <c r="K1489" s="578"/>
      <c r="L1489" s="584"/>
      <c r="M1489" s="578"/>
      <c r="N1489" s="584"/>
      <c r="O1489" s="584"/>
      <c r="P1489" s="584"/>
      <c r="Q1489" s="578"/>
      <c r="R1489" s="584"/>
      <c r="S1489" s="578"/>
      <c r="T1489" s="526"/>
      <c r="U1489" s="526"/>
      <c r="V1489" s="174" t="s">
        <v>105</v>
      </c>
      <c r="W1489" s="269">
        <f>W1488</f>
        <v>630</v>
      </c>
      <c r="X1489" s="193" t="s">
        <v>8</v>
      </c>
      <c r="Y1489" s="423"/>
      <c r="Z1489" s="420"/>
      <c r="AA1489" s="420"/>
      <c r="AB1489" s="420"/>
      <c r="AC1489" s="423"/>
      <c r="AD1489" s="420"/>
      <c r="AE1489" s="423"/>
      <c r="AF1489" s="420"/>
      <c r="AG1489" s="420"/>
      <c r="AH1489" s="420"/>
      <c r="AI1489" s="423"/>
      <c r="AJ1489" s="420"/>
      <c r="AK1489" s="423"/>
      <c r="AL1489" s="420"/>
      <c r="AM1489" s="420"/>
      <c r="AN1489" s="420"/>
      <c r="AO1489" s="423"/>
      <c r="AP1489" s="420"/>
      <c r="AQ1489" s="423"/>
      <c r="AR1489" s="420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</row>
    <row r="1490" spans="1:86" ht="24.75" customHeight="1">
      <c r="A1490" s="528">
        <v>384</v>
      </c>
      <c r="B1490" s="609" t="s">
        <v>1578</v>
      </c>
      <c r="C1490" s="579" t="s">
        <v>1579</v>
      </c>
      <c r="D1490" s="577">
        <v>0.2</v>
      </c>
      <c r="E1490" s="577">
        <v>630</v>
      </c>
      <c r="F1490" s="577">
        <v>0.2</v>
      </c>
      <c r="G1490" s="577">
        <v>630</v>
      </c>
      <c r="H1490" s="583"/>
      <c r="I1490" s="583"/>
      <c r="J1490" s="583"/>
      <c r="K1490" s="577"/>
      <c r="L1490" s="583"/>
      <c r="M1490" s="577"/>
      <c r="N1490" s="583"/>
      <c r="O1490" s="583"/>
      <c r="P1490" s="583"/>
      <c r="Q1490" s="577"/>
      <c r="R1490" s="583"/>
      <c r="S1490" s="577"/>
      <c r="T1490" s="525" t="s">
        <v>1948</v>
      </c>
      <c r="U1490" s="525" t="s">
        <v>1849</v>
      </c>
      <c r="V1490" s="372" t="s">
        <v>11</v>
      </c>
      <c r="W1490" s="243">
        <v>0.18</v>
      </c>
      <c r="X1490" s="112" t="s">
        <v>5</v>
      </c>
      <c r="Y1490" s="421">
        <v>2423.0033999999996</v>
      </c>
      <c r="Z1490" s="418"/>
      <c r="AA1490" s="418"/>
      <c r="AB1490" s="418"/>
      <c r="AC1490" s="421"/>
      <c r="AD1490" s="418"/>
      <c r="AE1490" s="421"/>
      <c r="AF1490" s="418"/>
      <c r="AG1490" s="418"/>
      <c r="AH1490" s="418"/>
      <c r="AI1490" s="421"/>
      <c r="AJ1490" s="418"/>
      <c r="AK1490" s="421"/>
      <c r="AL1490" s="418"/>
      <c r="AM1490" s="418"/>
      <c r="AN1490" s="418"/>
      <c r="AO1490" s="421"/>
      <c r="AP1490" s="418"/>
      <c r="AQ1490" s="421"/>
      <c r="AR1490" s="418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</row>
    <row r="1491" spans="1:86">
      <c r="A1491" s="529"/>
      <c r="B1491" s="628"/>
      <c r="C1491" s="627"/>
      <c r="D1491" s="633"/>
      <c r="E1491" s="633"/>
      <c r="F1491" s="633"/>
      <c r="G1491" s="633"/>
      <c r="H1491" s="632"/>
      <c r="I1491" s="632"/>
      <c r="J1491" s="632"/>
      <c r="K1491" s="633"/>
      <c r="L1491" s="632"/>
      <c r="M1491" s="633"/>
      <c r="N1491" s="632"/>
      <c r="O1491" s="632"/>
      <c r="P1491" s="632"/>
      <c r="Q1491" s="633"/>
      <c r="R1491" s="632"/>
      <c r="S1491" s="633"/>
      <c r="T1491" s="526"/>
      <c r="U1491" s="526"/>
      <c r="V1491" s="374"/>
      <c r="W1491" s="243">
        <v>630</v>
      </c>
      <c r="X1491" s="112" t="s">
        <v>8</v>
      </c>
      <c r="Y1491" s="422"/>
      <c r="Z1491" s="419"/>
      <c r="AA1491" s="419"/>
      <c r="AB1491" s="419"/>
      <c r="AC1491" s="422"/>
      <c r="AD1491" s="419"/>
      <c r="AE1491" s="422"/>
      <c r="AF1491" s="419"/>
      <c r="AG1491" s="419"/>
      <c r="AH1491" s="419"/>
      <c r="AI1491" s="422"/>
      <c r="AJ1491" s="419"/>
      <c r="AK1491" s="422"/>
      <c r="AL1491" s="419"/>
      <c r="AM1491" s="419"/>
      <c r="AN1491" s="419"/>
      <c r="AO1491" s="422"/>
      <c r="AP1491" s="419"/>
      <c r="AQ1491" s="422"/>
      <c r="AR1491" s="419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</row>
    <row r="1492" spans="1:86">
      <c r="A1492" s="530"/>
      <c r="B1492" s="610"/>
      <c r="C1492" s="580"/>
      <c r="D1492" s="578"/>
      <c r="E1492" s="578"/>
      <c r="F1492" s="578"/>
      <c r="G1492" s="578"/>
      <c r="H1492" s="584"/>
      <c r="I1492" s="584"/>
      <c r="J1492" s="584"/>
      <c r="K1492" s="578"/>
      <c r="L1492" s="584"/>
      <c r="M1492" s="578"/>
      <c r="N1492" s="584"/>
      <c r="O1492" s="584"/>
      <c r="P1492" s="584"/>
      <c r="Q1492" s="578"/>
      <c r="R1492" s="584"/>
      <c r="S1492" s="578"/>
      <c r="T1492" s="526"/>
      <c r="U1492" s="526"/>
      <c r="V1492" s="174" t="s">
        <v>105</v>
      </c>
      <c r="W1492" s="269">
        <f>W1491</f>
        <v>630</v>
      </c>
      <c r="X1492" s="193" t="s">
        <v>8</v>
      </c>
      <c r="Y1492" s="423"/>
      <c r="Z1492" s="420"/>
      <c r="AA1492" s="420"/>
      <c r="AB1492" s="420"/>
      <c r="AC1492" s="423"/>
      <c r="AD1492" s="420"/>
      <c r="AE1492" s="423"/>
      <c r="AF1492" s="420"/>
      <c r="AG1492" s="420"/>
      <c r="AH1492" s="420"/>
      <c r="AI1492" s="423"/>
      <c r="AJ1492" s="420"/>
      <c r="AK1492" s="423"/>
      <c r="AL1492" s="420"/>
      <c r="AM1492" s="420"/>
      <c r="AN1492" s="420"/>
      <c r="AO1492" s="423"/>
      <c r="AP1492" s="420"/>
      <c r="AQ1492" s="423"/>
      <c r="AR1492" s="420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</row>
    <row r="1493" spans="1:86" ht="24.75" customHeight="1">
      <c r="A1493" s="528">
        <v>385</v>
      </c>
      <c r="B1493" s="609" t="s">
        <v>1580</v>
      </c>
      <c r="C1493" s="579" t="s">
        <v>1581</v>
      </c>
      <c r="D1493" s="577">
        <v>0.4</v>
      </c>
      <c r="E1493" s="577">
        <v>1225</v>
      </c>
      <c r="F1493" s="577">
        <v>0.4</v>
      </c>
      <c r="G1493" s="577">
        <v>1225</v>
      </c>
      <c r="H1493" s="583"/>
      <c r="I1493" s="583"/>
      <c r="J1493" s="583"/>
      <c r="K1493" s="577"/>
      <c r="L1493" s="583"/>
      <c r="M1493" s="577"/>
      <c r="N1493" s="583"/>
      <c r="O1493" s="583"/>
      <c r="P1493" s="583"/>
      <c r="Q1493" s="577"/>
      <c r="R1493" s="583"/>
      <c r="S1493" s="577"/>
      <c r="T1493" s="525" t="s">
        <v>1927</v>
      </c>
      <c r="U1493" s="525" t="s">
        <v>1819</v>
      </c>
      <c r="V1493" s="372" t="s">
        <v>11</v>
      </c>
      <c r="W1493" s="243">
        <v>0.35</v>
      </c>
      <c r="X1493" s="112" t="s">
        <v>5</v>
      </c>
      <c r="Y1493" s="421">
        <v>4711.3954999999996</v>
      </c>
      <c r="Z1493" s="418"/>
      <c r="AA1493" s="418"/>
      <c r="AB1493" s="418"/>
      <c r="AC1493" s="421"/>
      <c r="AD1493" s="418"/>
      <c r="AE1493" s="421"/>
      <c r="AF1493" s="418"/>
      <c r="AG1493" s="418"/>
      <c r="AH1493" s="418"/>
      <c r="AI1493" s="421"/>
      <c r="AJ1493" s="418"/>
      <c r="AK1493" s="421"/>
      <c r="AL1493" s="418"/>
      <c r="AM1493" s="418"/>
      <c r="AN1493" s="418"/>
      <c r="AO1493" s="421"/>
      <c r="AP1493" s="418"/>
      <c r="AQ1493" s="421"/>
      <c r="AR1493" s="418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</row>
    <row r="1494" spans="1:86">
      <c r="A1494" s="529"/>
      <c r="B1494" s="628"/>
      <c r="C1494" s="627"/>
      <c r="D1494" s="633"/>
      <c r="E1494" s="633"/>
      <c r="F1494" s="633"/>
      <c r="G1494" s="633"/>
      <c r="H1494" s="632"/>
      <c r="I1494" s="632"/>
      <c r="J1494" s="632"/>
      <c r="K1494" s="633"/>
      <c r="L1494" s="632"/>
      <c r="M1494" s="633"/>
      <c r="N1494" s="632"/>
      <c r="O1494" s="632"/>
      <c r="P1494" s="632"/>
      <c r="Q1494" s="633"/>
      <c r="R1494" s="632"/>
      <c r="S1494" s="633"/>
      <c r="T1494" s="526"/>
      <c r="U1494" s="526"/>
      <c r="V1494" s="374"/>
      <c r="W1494" s="243">
        <v>1225</v>
      </c>
      <c r="X1494" s="112" t="s">
        <v>8</v>
      </c>
      <c r="Y1494" s="422"/>
      <c r="Z1494" s="419"/>
      <c r="AA1494" s="419"/>
      <c r="AB1494" s="419"/>
      <c r="AC1494" s="422"/>
      <c r="AD1494" s="419"/>
      <c r="AE1494" s="422"/>
      <c r="AF1494" s="419"/>
      <c r="AG1494" s="419"/>
      <c r="AH1494" s="419"/>
      <c r="AI1494" s="422"/>
      <c r="AJ1494" s="419"/>
      <c r="AK1494" s="422"/>
      <c r="AL1494" s="419"/>
      <c r="AM1494" s="419"/>
      <c r="AN1494" s="419"/>
      <c r="AO1494" s="422"/>
      <c r="AP1494" s="419"/>
      <c r="AQ1494" s="422"/>
      <c r="AR1494" s="419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</row>
    <row r="1495" spans="1:86">
      <c r="A1495" s="530"/>
      <c r="B1495" s="610"/>
      <c r="C1495" s="580"/>
      <c r="D1495" s="578"/>
      <c r="E1495" s="578"/>
      <c r="F1495" s="578"/>
      <c r="G1495" s="578"/>
      <c r="H1495" s="584"/>
      <c r="I1495" s="584"/>
      <c r="J1495" s="584"/>
      <c r="K1495" s="578"/>
      <c r="L1495" s="584"/>
      <c r="M1495" s="578"/>
      <c r="N1495" s="584"/>
      <c r="O1495" s="584"/>
      <c r="P1495" s="584"/>
      <c r="Q1495" s="578"/>
      <c r="R1495" s="584"/>
      <c r="S1495" s="578"/>
      <c r="T1495" s="526"/>
      <c r="U1495" s="526"/>
      <c r="V1495" s="174" t="s">
        <v>105</v>
      </c>
      <c r="W1495" s="269">
        <f>W1494</f>
        <v>1225</v>
      </c>
      <c r="X1495" s="193" t="s">
        <v>8</v>
      </c>
      <c r="Y1495" s="423"/>
      <c r="Z1495" s="420"/>
      <c r="AA1495" s="420"/>
      <c r="AB1495" s="420"/>
      <c r="AC1495" s="423"/>
      <c r="AD1495" s="420"/>
      <c r="AE1495" s="423"/>
      <c r="AF1495" s="420"/>
      <c r="AG1495" s="420"/>
      <c r="AH1495" s="420"/>
      <c r="AI1495" s="423"/>
      <c r="AJ1495" s="420"/>
      <c r="AK1495" s="423"/>
      <c r="AL1495" s="420"/>
      <c r="AM1495" s="420"/>
      <c r="AN1495" s="420"/>
      <c r="AO1495" s="423"/>
      <c r="AP1495" s="420"/>
      <c r="AQ1495" s="423"/>
      <c r="AR1495" s="420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</row>
    <row r="1496" spans="1:86" ht="30" customHeight="1">
      <c r="A1496" s="528">
        <v>386</v>
      </c>
      <c r="B1496" s="609" t="s">
        <v>1582</v>
      </c>
      <c r="C1496" s="579" t="s">
        <v>1583</v>
      </c>
      <c r="D1496" s="577">
        <v>0.6</v>
      </c>
      <c r="E1496" s="577">
        <v>3600</v>
      </c>
      <c r="F1496" s="577">
        <v>0.6</v>
      </c>
      <c r="G1496" s="577">
        <v>3600</v>
      </c>
      <c r="H1496" s="583"/>
      <c r="I1496" s="583"/>
      <c r="J1496" s="583"/>
      <c r="K1496" s="577"/>
      <c r="L1496" s="583"/>
      <c r="M1496" s="577"/>
      <c r="N1496" s="583"/>
      <c r="O1496" s="583"/>
      <c r="P1496" s="583"/>
      <c r="Q1496" s="577"/>
      <c r="R1496" s="583"/>
      <c r="S1496" s="577"/>
      <c r="T1496" s="525" t="s">
        <v>1947</v>
      </c>
      <c r="U1496" s="525" t="s">
        <v>1682</v>
      </c>
      <c r="V1496" s="372" t="s">
        <v>11</v>
      </c>
      <c r="W1496" s="243">
        <v>0.4</v>
      </c>
      <c r="X1496" s="112" t="s">
        <v>5</v>
      </c>
      <c r="Y1496" s="421">
        <v>5384.4519999999993</v>
      </c>
      <c r="Z1496" s="418"/>
      <c r="AA1496" s="418"/>
      <c r="AB1496" s="418"/>
      <c r="AC1496" s="421"/>
      <c r="AD1496" s="418"/>
      <c r="AE1496" s="421"/>
      <c r="AF1496" s="418"/>
      <c r="AG1496" s="418"/>
      <c r="AH1496" s="418"/>
      <c r="AI1496" s="421"/>
      <c r="AJ1496" s="418"/>
      <c r="AK1496" s="421"/>
      <c r="AL1496" s="418"/>
      <c r="AM1496" s="418"/>
      <c r="AN1496" s="418"/>
      <c r="AO1496" s="421"/>
      <c r="AP1496" s="418"/>
      <c r="AQ1496" s="421"/>
      <c r="AR1496" s="418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</row>
    <row r="1497" spans="1:86">
      <c r="A1497" s="529"/>
      <c r="B1497" s="628"/>
      <c r="C1497" s="627"/>
      <c r="D1497" s="633"/>
      <c r="E1497" s="633"/>
      <c r="F1497" s="633"/>
      <c r="G1497" s="633"/>
      <c r="H1497" s="632"/>
      <c r="I1497" s="632"/>
      <c r="J1497" s="632"/>
      <c r="K1497" s="633"/>
      <c r="L1497" s="632"/>
      <c r="M1497" s="633"/>
      <c r="N1497" s="632"/>
      <c r="O1497" s="632"/>
      <c r="P1497" s="632"/>
      <c r="Q1497" s="633"/>
      <c r="R1497" s="632"/>
      <c r="S1497" s="633"/>
      <c r="T1497" s="526"/>
      <c r="U1497" s="526"/>
      <c r="V1497" s="374"/>
      <c r="W1497" s="243">
        <v>2400</v>
      </c>
      <c r="X1497" s="112" t="s">
        <v>8</v>
      </c>
      <c r="Y1497" s="422"/>
      <c r="Z1497" s="419"/>
      <c r="AA1497" s="419"/>
      <c r="AB1497" s="419"/>
      <c r="AC1497" s="422"/>
      <c r="AD1497" s="419"/>
      <c r="AE1497" s="422"/>
      <c r="AF1497" s="419"/>
      <c r="AG1497" s="419"/>
      <c r="AH1497" s="419"/>
      <c r="AI1497" s="422"/>
      <c r="AJ1497" s="419"/>
      <c r="AK1497" s="422"/>
      <c r="AL1497" s="419"/>
      <c r="AM1497" s="419"/>
      <c r="AN1497" s="419"/>
      <c r="AO1497" s="422"/>
      <c r="AP1497" s="419"/>
      <c r="AQ1497" s="422"/>
      <c r="AR1497" s="419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</row>
    <row r="1498" spans="1:86">
      <c r="A1498" s="530"/>
      <c r="B1498" s="610"/>
      <c r="C1498" s="580"/>
      <c r="D1498" s="578"/>
      <c r="E1498" s="578"/>
      <c r="F1498" s="578"/>
      <c r="G1498" s="578"/>
      <c r="H1498" s="584"/>
      <c r="I1498" s="584"/>
      <c r="J1498" s="584"/>
      <c r="K1498" s="578"/>
      <c r="L1498" s="584"/>
      <c r="M1498" s="578"/>
      <c r="N1498" s="584"/>
      <c r="O1498" s="584"/>
      <c r="P1498" s="584"/>
      <c r="Q1498" s="578"/>
      <c r="R1498" s="584"/>
      <c r="S1498" s="578"/>
      <c r="T1498" s="526"/>
      <c r="U1498" s="526"/>
      <c r="V1498" s="174" t="s">
        <v>105</v>
      </c>
      <c r="W1498" s="269">
        <f>W1497</f>
        <v>2400</v>
      </c>
      <c r="X1498" s="193" t="s">
        <v>8</v>
      </c>
      <c r="Y1498" s="423"/>
      <c r="Z1498" s="420"/>
      <c r="AA1498" s="420"/>
      <c r="AB1498" s="420"/>
      <c r="AC1498" s="423"/>
      <c r="AD1498" s="420"/>
      <c r="AE1498" s="423"/>
      <c r="AF1498" s="420"/>
      <c r="AG1498" s="420"/>
      <c r="AH1498" s="420"/>
      <c r="AI1498" s="423"/>
      <c r="AJ1498" s="420"/>
      <c r="AK1498" s="423"/>
      <c r="AL1498" s="420"/>
      <c r="AM1498" s="420"/>
      <c r="AN1498" s="420"/>
      <c r="AO1498" s="423"/>
      <c r="AP1498" s="420"/>
      <c r="AQ1498" s="423"/>
      <c r="AR1498" s="420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</row>
    <row r="1499" spans="1:86" ht="25.5" customHeight="1">
      <c r="A1499" s="468">
        <v>387</v>
      </c>
      <c r="B1499" s="440" t="s">
        <v>1586</v>
      </c>
      <c r="C1499" s="498" t="s">
        <v>1587</v>
      </c>
      <c r="D1499" s="501">
        <v>0.4</v>
      </c>
      <c r="E1499" s="501">
        <v>1400</v>
      </c>
      <c r="F1499" s="501">
        <v>0.4</v>
      </c>
      <c r="G1499" s="501">
        <v>1400</v>
      </c>
      <c r="H1499" s="440"/>
      <c r="I1499" s="440"/>
      <c r="J1499" s="440"/>
      <c r="K1499" s="501"/>
      <c r="L1499" s="440"/>
      <c r="M1499" s="501"/>
      <c r="N1499" s="440" t="s">
        <v>1946</v>
      </c>
      <c r="O1499" s="440" t="s">
        <v>1819</v>
      </c>
      <c r="P1499" s="440" t="s">
        <v>11</v>
      </c>
      <c r="Q1499" s="243">
        <v>0.35</v>
      </c>
      <c r="R1499" s="112" t="s">
        <v>5</v>
      </c>
      <c r="S1499" s="421">
        <v>4524.3385973630157</v>
      </c>
      <c r="T1499" s="418"/>
      <c r="U1499" s="418"/>
      <c r="V1499" s="418"/>
      <c r="W1499" s="421"/>
      <c r="X1499" s="418"/>
      <c r="Y1499" s="421"/>
      <c r="Z1499" s="418"/>
      <c r="AA1499" s="418"/>
      <c r="AB1499" s="418"/>
      <c r="AC1499" s="421"/>
      <c r="AD1499" s="418"/>
      <c r="AE1499" s="421"/>
      <c r="AF1499" s="418"/>
      <c r="AG1499" s="418"/>
      <c r="AH1499" s="418"/>
      <c r="AI1499" s="421"/>
      <c r="AJ1499" s="418"/>
      <c r="AK1499" s="421"/>
      <c r="AL1499" s="418"/>
      <c r="AM1499" s="418"/>
      <c r="AN1499" s="418"/>
      <c r="AO1499" s="421"/>
      <c r="AP1499" s="418"/>
      <c r="AQ1499" s="421"/>
      <c r="AR1499" s="418"/>
    </row>
    <row r="1500" spans="1:86" ht="25.5" customHeight="1">
      <c r="A1500" s="469"/>
      <c r="B1500" s="441"/>
      <c r="C1500" s="499"/>
      <c r="D1500" s="502"/>
      <c r="E1500" s="502"/>
      <c r="F1500" s="502"/>
      <c r="G1500" s="502"/>
      <c r="H1500" s="441"/>
      <c r="I1500" s="441"/>
      <c r="J1500" s="441"/>
      <c r="K1500" s="502"/>
      <c r="L1500" s="441"/>
      <c r="M1500" s="502"/>
      <c r="N1500" s="441"/>
      <c r="O1500" s="441"/>
      <c r="P1500" s="442"/>
      <c r="Q1500" s="243">
        <v>1400</v>
      </c>
      <c r="R1500" s="112" t="s">
        <v>8</v>
      </c>
      <c r="S1500" s="422"/>
      <c r="T1500" s="419"/>
      <c r="U1500" s="419"/>
      <c r="V1500" s="419"/>
      <c r="W1500" s="422"/>
      <c r="X1500" s="419"/>
      <c r="Y1500" s="422"/>
      <c r="Z1500" s="419"/>
      <c r="AA1500" s="419"/>
      <c r="AB1500" s="419"/>
      <c r="AC1500" s="422"/>
      <c r="AD1500" s="419"/>
      <c r="AE1500" s="422"/>
      <c r="AF1500" s="419"/>
      <c r="AG1500" s="419"/>
      <c r="AH1500" s="419"/>
      <c r="AI1500" s="422"/>
      <c r="AJ1500" s="419"/>
      <c r="AK1500" s="422"/>
      <c r="AL1500" s="419"/>
      <c r="AM1500" s="419"/>
      <c r="AN1500" s="419"/>
      <c r="AO1500" s="422"/>
      <c r="AP1500" s="419"/>
      <c r="AQ1500" s="422"/>
      <c r="AR1500" s="419"/>
    </row>
    <row r="1501" spans="1:86">
      <c r="A1501" s="470"/>
      <c r="B1501" s="442"/>
      <c r="C1501" s="500"/>
      <c r="D1501" s="503"/>
      <c r="E1501" s="503"/>
      <c r="F1501" s="503"/>
      <c r="G1501" s="503"/>
      <c r="H1501" s="442"/>
      <c r="I1501" s="442"/>
      <c r="J1501" s="442"/>
      <c r="K1501" s="503"/>
      <c r="L1501" s="442"/>
      <c r="M1501" s="503"/>
      <c r="N1501" s="442"/>
      <c r="O1501" s="442"/>
      <c r="P1501" s="174" t="s">
        <v>105</v>
      </c>
      <c r="Q1501" s="269">
        <f>Q1500</f>
        <v>1400</v>
      </c>
      <c r="R1501" s="193" t="s">
        <v>8</v>
      </c>
      <c r="S1501" s="423"/>
      <c r="T1501" s="420"/>
      <c r="U1501" s="420"/>
      <c r="V1501" s="420"/>
      <c r="W1501" s="423"/>
      <c r="X1501" s="420"/>
      <c r="Y1501" s="423"/>
      <c r="Z1501" s="420"/>
      <c r="AA1501" s="420"/>
      <c r="AB1501" s="420"/>
      <c r="AC1501" s="423"/>
      <c r="AD1501" s="420"/>
      <c r="AE1501" s="423"/>
      <c r="AF1501" s="420"/>
      <c r="AG1501" s="420"/>
      <c r="AH1501" s="420"/>
      <c r="AI1501" s="423"/>
      <c r="AJ1501" s="420"/>
      <c r="AK1501" s="423"/>
      <c r="AL1501" s="420"/>
      <c r="AM1501" s="420"/>
      <c r="AN1501" s="420"/>
      <c r="AO1501" s="423"/>
      <c r="AP1501" s="420"/>
      <c r="AQ1501" s="423"/>
      <c r="AR1501" s="420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</row>
    <row r="1502" spans="1:86" ht="25.5" customHeight="1">
      <c r="A1502" s="468">
        <v>388</v>
      </c>
      <c r="B1502" s="440">
        <v>346132</v>
      </c>
      <c r="C1502" s="498" t="s">
        <v>1590</v>
      </c>
      <c r="D1502" s="501">
        <v>0.4</v>
      </c>
      <c r="E1502" s="501">
        <v>2800</v>
      </c>
      <c r="F1502" s="501">
        <v>0.4</v>
      </c>
      <c r="G1502" s="501">
        <v>2800</v>
      </c>
      <c r="H1502" s="440"/>
      <c r="I1502" s="440"/>
      <c r="J1502" s="440"/>
      <c r="K1502" s="501"/>
      <c r="L1502" s="440"/>
      <c r="M1502" s="501"/>
      <c r="N1502" s="440" t="s">
        <v>1944</v>
      </c>
      <c r="O1502" s="440" t="s">
        <v>1945</v>
      </c>
      <c r="P1502" s="440" t="s">
        <v>11</v>
      </c>
      <c r="Q1502" s="243">
        <v>0.4</v>
      </c>
      <c r="R1502" s="112" t="s">
        <v>5</v>
      </c>
      <c r="S1502" s="421">
        <v>3878.0045120254426</v>
      </c>
      <c r="T1502" s="418"/>
      <c r="U1502" s="418"/>
      <c r="V1502" s="418"/>
      <c r="W1502" s="421"/>
      <c r="X1502" s="418"/>
      <c r="Y1502" s="421"/>
      <c r="Z1502" s="418"/>
      <c r="AA1502" s="418"/>
      <c r="AB1502" s="418"/>
      <c r="AC1502" s="421"/>
      <c r="AD1502" s="418"/>
      <c r="AE1502" s="421"/>
      <c r="AF1502" s="418"/>
      <c r="AG1502" s="418"/>
      <c r="AH1502" s="418"/>
      <c r="AI1502" s="421"/>
      <c r="AJ1502" s="418"/>
      <c r="AK1502" s="421"/>
      <c r="AL1502" s="418"/>
      <c r="AM1502" s="418"/>
      <c r="AN1502" s="418"/>
      <c r="AO1502" s="421"/>
      <c r="AP1502" s="418"/>
      <c r="AQ1502" s="421"/>
      <c r="AR1502" s="418"/>
    </row>
    <row r="1503" spans="1:86" ht="25.5" customHeight="1">
      <c r="A1503" s="469"/>
      <c r="B1503" s="441"/>
      <c r="C1503" s="499"/>
      <c r="D1503" s="502"/>
      <c r="E1503" s="502"/>
      <c r="F1503" s="502"/>
      <c r="G1503" s="502"/>
      <c r="H1503" s="441"/>
      <c r="I1503" s="441"/>
      <c r="J1503" s="441"/>
      <c r="K1503" s="502"/>
      <c r="L1503" s="441"/>
      <c r="M1503" s="502"/>
      <c r="N1503" s="441"/>
      <c r="O1503" s="441"/>
      <c r="P1503" s="442"/>
      <c r="Q1503" s="243">
        <v>2800</v>
      </c>
      <c r="R1503" s="112" t="s">
        <v>8</v>
      </c>
      <c r="S1503" s="422"/>
      <c r="T1503" s="419"/>
      <c r="U1503" s="419"/>
      <c r="V1503" s="419"/>
      <c r="W1503" s="422"/>
      <c r="X1503" s="419"/>
      <c r="Y1503" s="422"/>
      <c r="Z1503" s="419"/>
      <c r="AA1503" s="419"/>
      <c r="AB1503" s="419"/>
      <c r="AC1503" s="422"/>
      <c r="AD1503" s="419"/>
      <c r="AE1503" s="422"/>
      <c r="AF1503" s="419"/>
      <c r="AG1503" s="419"/>
      <c r="AH1503" s="419"/>
      <c r="AI1503" s="422"/>
      <c r="AJ1503" s="419"/>
      <c r="AK1503" s="422"/>
      <c r="AL1503" s="419"/>
      <c r="AM1503" s="419"/>
      <c r="AN1503" s="419"/>
      <c r="AO1503" s="422"/>
      <c r="AP1503" s="419"/>
      <c r="AQ1503" s="422"/>
      <c r="AR1503" s="419"/>
    </row>
    <row r="1504" spans="1:86">
      <c r="A1504" s="470"/>
      <c r="B1504" s="442"/>
      <c r="C1504" s="500"/>
      <c r="D1504" s="503"/>
      <c r="E1504" s="503"/>
      <c r="F1504" s="503"/>
      <c r="G1504" s="503"/>
      <c r="H1504" s="442"/>
      <c r="I1504" s="442"/>
      <c r="J1504" s="442"/>
      <c r="K1504" s="503"/>
      <c r="L1504" s="442"/>
      <c r="M1504" s="503"/>
      <c r="N1504" s="442"/>
      <c r="O1504" s="442"/>
      <c r="P1504" s="174" t="s">
        <v>105</v>
      </c>
      <c r="Q1504" s="269">
        <f>Q1503</f>
        <v>2800</v>
      </c>
      <c r="R1504" s="193" t="s">
        <v>8</v>
      </c>
      <c r="S1504" s="423"/>
      <c r="T1504" s="420"/>
      <c r="U1504" s="420"/>
      <c r="V1504" s="420"/>
      <c r="W1504" s="423"/>
      <c r="X1504" s="420"/>
      <c r="Y1504" s="423"/>
      <c r="Z1504" s="420"/>
      <c r="AA1504" s="420"/>
      <c r="AB1504" s="420"/>
      <c r="AC1504" s="423"/>
      <c r="AD1504" s="420"/>
      <c r="AE1504" s="423"/>
      <c r="AF1504" s="420"/>
      <c r="AG1504" s="420"/>
      <c r="AH1504" s="420"/>
      <c r="AI1504" s="423"/>
      <c r="AJ1504" s="420"/>
      <c r="AK1504" s="423"/>
      <c r="AL1504" s="420"/>
      <c r="AM1504" s="420"/>
      <c r="AN1504" s="420"/>
      <c r="AO1504" s="423"/>
      <c r="AP1504" s="420"/>
      <c r="AQ1504" s="423"/>
      <c r="AR1504" s="420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</row>
    <row r="1505" spans="1:86" ht="16.5" customHeight="1">
      <c r="A1505" s="484">
        <v>389</v>
      </c>
      <c r="B1505" s="635">
        <v>346229</v>
      </c>
      <c r="C1505" s="498" t="s">
        <v>1591</v>
      </c>
      <c r="D1505" s="555">
        <v>1.8</v>
      </c>
      <c r="E1505" s="555">
        <v>9000</v>
      </c>
      <c r="F1505" s="555">
        <v>1.8</v>
      </c>
      <c r="G1505" s="555">
        <v>9000</v>
      </c>
      <c r="H1505" s="635"/>
      <c r="I1505" s="635"/>
      <c r="J1505" s="635"/>
      <c r="K1505" s="555"/>
      <c r="L1505" s="635"/>
      <c r="M1505" s="555"/>
      <c r="N1505" s="635" t="s">
        <v>1679</v>
      </c>
      <c r="O1505" s="635" t="s">
        <v>1943</v>
      </c>
      <c r="P1505" s="372" t="s">
        <v>11</v>
      </c>
      <c r="Q1505" s="267">
        <v>1.8</v>
      </c>
      <c r="R1505" s="170" t="s">
        <v>5</v>
      </c>
      <c r="S1505" s="421">
        <v>22268.02</v>
      </c>
      <c r="T1505" s="418"/>
      <c r="U1505" s="418"/>
      <c r="V1505" s="418"/>
      <c r="W1505" s="421"/>
      <c r="X1505" s="418"/>
      <c r="Y1505" s="421"/>
      <c r="Z1505" s="418"/>
      <c r="AA1505" s="418"/>
      <c r="AB1505" s="418"/>
      <c r="AC1505" s="421"/>
      <c r="AD1505" s="418"/>
      <c r="AE1505" s="421"/>
      <c r="AF1505" s="418"/>
      <c r="AG1505" s="418"/>
      <c r="AH1505" s="418"/>
      <c r="AI1505" s="421"/>
      <c r="AJ1505" s="418"/>
      <c r="AK1505" s="421"/>
      <c r="AL1505" s="418"/>
      <c r="AM1505" s="418"/>
      <c r="AN1505" s="418"/>
      <c r="AO1505" s="421"/>
      <c r="AP1505" s="418"/>
      <c r="AQ1505" s="421"/>
      <c r="AR1505" s="418"/>
    </row>
    <row r="1506" spans="1:86" ht="16.5" customHeight="1">
      <c r="A1506" s="504"/>
      <c r="B1506" s="654"/>
      <c r="C1506" s="499"/>
      <c r="D1506" s="556"/>
      <c r="E1506" s="556"/>
      <c r="F1506" s="556"/>
      <c r="G1506" s="556"/>
      <c r="H1506" s="654"/>
      <c r="I1506" s="654"/>
      <c r="J1506" s="654"/>
      <c r="K1506" s="556"/>
      <c r="L1506" s="654"/>
      <c r="M1506" s="556"/>
      <c r="N1506" s="654"/>
      <c r="O1506" s="654"/>
      <c r="P1506" s="374"/>
      <c r="Q1506" s="267">
        <v>9000</v>
      </c>
      <c r="R1506" s="170" t="s">
        <v>8</v>
      </c>
      <c r="S1506" s="422"/>
      <c r="T1506" s="419"/>
      <c r="U1506" s="419"/>
      <c r="V1506" s="419"/>
      <c r="W1506" s="422"/>
      <c r="X1506" s="419"/>
      <c r="Y1506" s="422"/>
      <c r="Z1506" s="419"/>
      <c r="AA1506" s="419"/>
      <c r="AB1506" s="419"/>
      <c r="AC1506" s="422"/>
      <c r="AD1506" s="419"/>
      <c r="AE1506" s="422"/>
      <c r="AF1506" s="419"/>
      <c r="AG1506" s="419"/>
      <c r="AH1506" s="419"/>
      <c r="AI1506" s="422"/>
      <c r="AJ1506" s="419"/>
      <c r="AK1506" s="422"/>
      <c r="AL1506" s="419"/>
      <c r="AM1506" s="419"/>
      <c r="AN1506" s="419"/>
      <c r="AO1506" s="422"/>
      <c r="AP1506" s="419"/>
      <c r="AQ1506" s="422"/>
      <c r="AR1506" s="419"/>
    </row>
    <row r="1507" spans="1:86" ht="38.25" customHeight="1">
      <c r="A1507" s="504"/>
      <c r="B1507" s="654"/>
      <c r="C1507" s="499"/>
      <c r="D1507" s="556"/>
      <c r="E1507" s="556"/>
      <c r="F1507" s="556"/>
      <c r="G1507" s="556"/>
      <c r="H1507" s="654"/>
      <c r="I1507" s="654"/>
      <c r="J1507" s="654"/>
      <c r="K1507" s="556"/>
      <c r="L1507" s="654"/>
      <c r="M1507" s="556"/>
      <c r="N1507" s="654"/>
      <c r="O1507" s="654"/>
      <c r="P1507" s="372" t="s">
        <v>12</v>
      </c>
      <c r="Q1507" s="267">
        <v>35.200000000000003</v>
      </c>
      <c r="R1507" s="170" t="s">
        <v>6</v>
      </c>
      <c r="S1507" s="422"/>
      <c r="T1507" s="419"/>
      <c r="U1507" s="419"/>
      <c r="V1507" s="419"/>
      <c r="W1507" s="422"/>
      <c r="X1507" s="419"/>
      <c r="Y1507" s="422"/>
      <c r="Z1507" s="419"/>
      <c r="AA1507" s="419"/>
      <c r="AB1507" s="419"/>
      <c r="AC1507" s="422"/>
      <c r="AD1507" s="419"/>
      <c r="AE1507" s="422"/>
      <c r="AF1507" s="419"/>
      <c r="AG1507" s="419"/>
      <c r="AH1507" s="419"/>
      <c r="AI1507" s="422"/>
      <c r="AJ1507" s="419"/>
      <c r="AK1507" s="422"/>
      <c r="AL1507" s="419"/>
      <c r="AM1507" s="419"/>
      <c r="AN1507" s="419"/>
      <c r="AO1507" s="422"/>
      <c r="AP1507" s="419"/>
      <c r="AQ1507" s="422"/>
      <c r="AR1507" s="419"/>
    </row>
    <row r="1508" spans="1:86" ht="38.25" customHeight="1">
      <c r="A1508" s="504"/>
      <c r="B1508" s="654"/>
      <c r="C1508" s="499"/>
      <c r="D1508" s="556"/>
      <c r="E1508" s="556"/>
      <c r="F1508" s="556"/>
      <c r="G1508" s="556"/>
      <c r="H1508" s="654"/>
      <c r="I1508" s="654"/>
      <c r="J1508" s="654"/>
      <c r="K1508" s="556"/>
      <c r="L1508" s="654"/>
      <c r="M1508" s="556"/>
      <c r="N1508" s="654"/>
      <c r="O1508" s="654"/>
      <c r="P1508" s="374"/>
      <c r="Q1508" s="267">
        <v>0.08</v>
      </c>
      <c r="R1508" s="170" t="s">
        <v>5</v>
      </c>
      <c r="S1508" s="422"/>
      <c r="T1508" s="419"/>
      <c r="U1508" s="419"/>
      <c r="V1508" s="419"/>
      <c r="W1508" s="422"/>
      <c r="X1508" s="419"/>
      <c r="Y1508" s="422"/>
      <c r="Z1508" s="419"/>
      <c r="AA1508" s="419"/>
      <c r="AB1508" s="419"/>
      <c r="AC1508" s="422"/>
      <c r="AD1508" s="419"/>
      <c r="AE1508" s="422"/>
      <c r="AF1508" s="419"/>
      <c r="AG1508" s="419"/>
      <c r="AH1508" s="419"/>
      <c r="AI1508" s="422"/>
      <c r="AJ1508" s="419"/>
      <c r="AK1508" s="422"/>
      <c r="AL1508" s="419"/>
      <c r="AM1508" s="419"/>
      <c r="AN1508" s="419"/>
      <c r="AO1508" s="422"/>
      <c r="AP1508" s="419"/>
      <c r="AQ1508" s="422"/>
      <c r="AR1508" s="419"/>
    </row>
    <row r="1509" spans="1:86">
      <c r="A1509" s="485"/>
      <c r="B1509" s="636"/>
      <c r="C1509" s="500"/>
      <c r="D1509" s="557"/>
      <c r="E1509" s="557"/>
      <c r="F1509" s="557"/>
      <c r="G1509" s="557"/>
      <c r="H1509" s="636"/>
      <c r="I1509" s="636"/>
      <c r="J1509" s="636"/>
      <c r="K1509" s="557"/>
      <c r="L1509" s="636"/>
      <c r="M1509" s="557"/>
      <c r="N1509" s="636"/>
      <c r="O1509" s="636"/>
      <c r="P1509" s="174" t="s">
        <v>105</v>
      </c>
      <c r="Q1509" s="269">
        <f>Q1506</f>
        <v>9000</v>
      </c>
      <c r="R1509" s="193" t="s">
        <v>8</v>
      </c>
      <c r="S1509" s="423"/>
      <c r="T1509" s="420"/>
      <c r="U1509" s="420"/>
      <c r="V1509" s="420"/>
      <c r="W1509" s="423"/>
      <c r="X1509" s="420"/>
      <c r="Y1509" s="423"/>
      <c r="Z1509" s="420"/>
      <c r="AA1509" s="420"/>
      <c r="AB1509" s="420"/>
      <c r="AC1509" s="423"/>
      <c r="AD1509" s="420"/>
      <c r="AE1509" s="423"/>
      <c r="AF1509" s="420"/>
      <c r="AG1509" s="420"/>
      <c r="AH1509" s="420"/>
      <c r="AI1509" s="423"/>
      <c r="AJ1509" s="420"/>
      <c r="AK1509" s="423"/>
      <c r="AL1509" s="420"/>
      <c r="AM1509" s="420"/>
      <c r="AN1509" s="420"/>
      <c r="AO1509" s="423"/>
      <c r="AP1509" s="420"/>
      <c r="AQ1509" s="423"/>
      <c r="AR1509" s="420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</row>
    <row r="1510" spans="1:86" ht="30" customHeight="1">
      <c r="A1510" s="528">
        <v>390</v>
      </c>
      <c r="B1510" s="609" t="s">
        <v>1592</v>
      </c>
      <c r="C1510" s="579" t="s">
        <v>1593</v>
      </c>
      <c r="D1510" s="577">
        <v>0.1</v>
      </c>
      <c r="E1510" s="577">
        <v>240</v>
      </c>
      <c r="F1510" s="577">
        <v>0.1</v>
      </c>
      <c r="G1510" s="577">
        <v>240</v>
      </c>
      <c r="H1510" s="583"/>
      <c r="I1510" s="583"/>
      <c r="J1510" s="583"/>
      <c r="K1510" s="577"/>
      <c r="L1510" s="583"/>
      <c r="M1510" s="577"/>
      <c r="N1510" s="583"/>
      <c r="O1510" s="583"/>
      <c r="P1510" s="583"/>
      <c r="Q1510" s="577"/>
      <c r="R1510" s="583"/>
      <c r="S1510" s="577"/>
      <c r="T1510" s="525" t="s">
        <v>1941</v>
      </c>
      <c r="U1510" s="525" t="s">
        <v>1942</v>
      </c>
      <c r="V1510" s="372" t="s">
        <v>11</v>
      </c>
      <c r="W1510" s="243">
        <v>0.08</v>
      </c>
      <c r="X1510" s="112" t="s">
        <v>5</v>
      </c>
      <c r="Y1510" s="421">
        <v>1076.8904</v>
      </c>
      <c r="Z1510" s="418"/>
      <c r="AA1510" s="418"/>
      <c r="AB1510" s="418"/>
      <c r="AC1510" s="421"/>
      <c r="AD1510" s="418"/>
      <c r="AE1510" s="421"/>
      <c r="AF1510" s="418"/>
      <c r="AG1510" s="418"/>
      <c r="AH1510" s="418"/>
      <c r="AI1510" s="421"/>
      <c r="AJ1510" s="418"/>
      <c r="AK1510" s="421"/>
      <c r="AL1510" s="418"/>
      <c r="AM1510" s="418"/>
      <c r="AN1510" s="418"/>
      <c r="AO1510" s="421"/>
      <c r="AP1510" s="418"/>
      <c r="AQ1510" s="421"/>
      <c r="AR1510" s="418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</row>
    <row r="1511" spans="1:86">
      <c r="A1511" s="529"/>
      <c r="B1511" s="628"/>
      <c r="C1511" s="627"/>
      <c r="D1511" s="633"/>
      <c r="E1511" s="633"/>
      <c r="F1511" s="633"/>
      <c r="G1511" s="633"/>
      <c r="H1511" s="632"/>
      <c r="I1511" s="632"/>
      <c r="J1511" s="632"/>
      <c r="K1511" s="633"/>
      <c r="L1511" s="632"/>
      <c r="M1511" s="633"/>
      <c r="N1511" s="632"/>
      <c r="O1511" s="632"/>
      <c r="P1511" s="632"/>
      <c r="Q1511" s="633"/>
      <c r="R1511" s="632"/>
      <c r="S1511" s="633"/>
      <c r="T1511" s="526"/>
      <c r="U1511" s="526"/>
      <c r="V1511" s="374"/>
      <c r="W1511" s="243">
        <v>240</v>
      </c>
      <c r="X1511" s="112" t="s">
        <v>8</v>
      </c>
      <c r="Y1511" s="422"/>
      <c r="Z1511" s="419"/>
      <c r="AA1511" s="419"/>
      <c r="AB1511" s="419"/>
      <c r="AC1511" s="422"/>
      <c r="AD1511" s="419"/>
      <c r="AE1511" s="422"/>
      <c r="AF1511" s="419"/>
      <c r="AG1511" s="419"/>
      <c r="AH1511" s="419"/>
      <c r="AI1511" s="422"/>
      <c r="AJ1511" s="419"/>
      <c r="AK1511" s="422"/>
      <c r="AL1511" s="419"/>
      <c r="AM1511" s="419"/>
      <c r="AN1511" s="419"/>
      <c r="AO1511" s="422"/>
      <c r="AP1511" s="419"/>
      <c r="AQ1511" s="422"/>
      <c r="AR1511" s="419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</row>
    <row r="1512" spans="1:86">
      <c r="A1512" s="530"/>
      <c r="B1512" s="610"/>
      <c r="C1512" s="580"/>
      <c r="D1512" s="578"/>
      <c r="E1512" s="578"/>
      <c r="F1512" s="578"/>
      <c r="G1512" s="578"/>
      <c r="H1512" s="584"/>
      <c r="I1512" s="584"/>
      <c r="J1512" s="584"/>
      <c r="K1512" s="578"/>
      <c r="L1512" s="584"/>
      <c r="M1512" s="578"/>
      <c r="N1512" s="584"/>
      <c r="O1512" s="584"/>
      <c r="P1512" s="584"/>
      <c r="Q1512" s="578"/>
      <c r="R1512" s="584"/>
      <c r="S1512" s="578"/>
      <c r="T1512" s="526"/>
      <c r="U1512" s="526"/>
      <c r="V1512" s="174" t="s">
        <v>105</v>
      </c>
      <c r="W1512" s="269">
        <f>W1511</f>
        <v>240</v>
      </c>
      <c r="X1512" s="193" t="s">
        <v>8</v>
      </c>
      <c r="Y1512" s="423"/>
      <c r="Z1512" s="420"/>
      <c r="AA1512" s="420"/>
      <c r="AB1512" s="420"/>
      <c r="AC1512" s="423"/>
      <c r="AD1512" s="420"/>
      <c r="AE1512" s="423"/>
      <c r="AF1512" s="420"/>
      <c r="AG1512" s="420"/>
      <c r="AH1512" s="420"/>
      <c r="AI1512" s="423"/>
      <c r="AJ1512" s="420"/>
      <c r="AK1512" s="423"/>
      <c r="AL1512" s="420"/>
      <c r="AM1512" s="420"/>
      <c r="AN1512" s="420"/>
      <c r="AO1512" s="423"/>
      <c r="AP1512" s="420"/>
      <c r="AQ1512" s="423"/>
      <c r="AR1512" s="420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</row>
    <row r="1513" spans="1:86" ht="30" customHeight="1">
      <c r="A1513" s="528">
        <v>391</v>
      </c>
      <c r="B1513" s="609" t="s">
        <v>1594</v>
      </c>
      <c r="C1513" s="579" t="s">
        <v>1595</v>
      </c>
      <c r="D1513" s="577">
        <v>0.3</v>
      </c>
      <c r="E1513" s="577">
        <v>1000</v>
      </c>
      <c r="F1513" s="577">
        <v>0.3</v>
      </c>
      <c r="G1513" s="577">
        <v>1000</v>
      </c>
      <c r="H1513" s="583"/>
      <c r="I1513" s="583"/>
      <c r="J1513" s="583"/>
      <c r="K1513" s="577"/>
      <c r="L1513" s="583"/>
      <c r="M1513" s="577"/>
      <c r="N1513" s="583"/>
      <c r="O1513" s="583"/>
      <c r="P1513" s="583"/>
      <c r="Q1513" s="577"/>
      <c r="R1513" s="583"/>
      <c r="S1513" s="577"/>
      <c r="T1513" s="525" t="s">
        <v>1927</v>
      </c>
      <c r="U1513" s="525" t="s">
        <v>1700</v>
      </c>
      <c r="V1513" s="372" t="s">
        <v>11</v>
      </c>
      <c r="W1513" s="243">
        <v>0.25</v>
      </c>
      <c r="X1513" s="112" t="s">
        <v>5</v>
      </c>
      <c r="Y1513" s="421">
        <v>3365.2824999999998</v>
      </c>
      <c r="Z1513" s="418"/>
      <c r="AA1513" s="418"/>
      <c r="AB1513" s="418"/>
      <c r="AC1513" s="421"/>
      <c r="AD1513" s="418"/>
      <c r="AE1513" s="421"/>
      <c r="AF1513" s="418"/>
      <c r="AG1513" s="418"/>
      <c r="AH1513" s="418"/>
      <c r="AI1513" s="421"/>
      <c r="AJ1513" s="418"/>
      <c r="AK1513" s="421"/>
      <c r="AL1513" s="418"/>
      <c r="AM1513" s="418"/>
      <c r="AN1513" s="418"/>
      <c r="AO1513" s="421"/>
      <c r="AP1513" s="418"/>
      <c r="AQ1513" s="421"/>
      <c r="AR1513" s="418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</row>
    <row r="1514" spans="1:86">
      <c r="A1514" s="529"/>
      <c r="B1514" s="628"/>
      <c r="C1514" s="627"/>
      <c r="D1514" s="633"/>
      <c r="E1514" s="633"/>
      <c r="F1514" s="633"/>
      <c r="G1514" s="633"/>
      <c r="H1514" s="632"/>
      <c r="I1514" s="632"/>
      <c r="J1514" s="632"/>
      <c r="K1514" s="633"/>
      <c r="L1514" s="632"/>
      <c r="M1514" s="633"/>
      <c r="N1514" s="632"/>
      <c r="O1514" s="632"/>
      <c r="P1514" s="632"/>
      <c r="Q1514" s="633"/>
      <c r="R1514" s="632"/>
      <c r="S1514" s="633"/>
      <c r="T1514" s="526"/>
      <c r="U1514" s="526"/>
      <c r="V1514" s="374"/>
      <c r="W1514" s="243">
        <v>1000</v>
      </c>
      <c r="X1514" s="112" t="s">
        <v>8</v>
      </c>
      <c r="Y1514" s="422"/>
      <c r="Z1514" s="419"/>
      <c r="AA1514" s="419"/>
      <c r="AB1514" s="419"/>
      <c r="AC1514" s="422"/>
      <c r="AD1514" s="419"/>
      <c r="AE1514" s="422"/>
      <c r="AF1514" s="419"/>
      <c r="AG1514" s="419"/>
      <c r="AH1514" s="419"/>
      <c r="AI1514" s="422"/>
      <c r="AJ1514" s="419"/>
      <c r="AK1514" s="422"/>
      <c r="AL1514" s="419"/>
      <c r="AM1514" s="419"/>
      <c r="AN1514" s="419"/>
      <c r="AO1514" s="422"/>
      <c r="AP1514" s="419"/>
      <c r="AQ1514" s="422"/>
      <c r="AR1514" s="419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</row>
    <row r="1515" spans="1:86">
      <c r="A1515" s="530"/>
      <c r="B1515" s="610"/>
      <c r="C1515" s="580"/>
      <c r="D1515" s="578"/>
      <c r="E1515" s="578"/>
      <c r="F1515" s="578"/>
      <c r="G1515" s="578"/>
      <c r="H1515" s="584"/>
      <c r="I1515" s="584"/>
      <c r="J1515" s="584"/>
      <c r="K1515" s="578"/>
      <c r="L1515" s="584"/>
      <c r="M1515" s="578"/>
      <c r="N1515" s="584"/>
      <c r="O1515" s="584"/>
      <c r="P1515" s="584"/>
      <c r="Q1515" s="578"/>
      <c r="R1515" s="584"/>
      <c r="S1515" s="578"/>
      <c r="T1515" s="526"/>
      <c r="U1515" s="526"/>
      <c r="V1515" s="174" t="s">
        <v>105</v>
      </c>
      <c r="W1515" s="269">
        <f>W1514</f>
        <v>1000</v>
      </c>
      <c r="X1515" s="193" t="s">
        <v>8</v>
      </c>
      <c r="Y1515" s="423"/>
      <c r="Z1515" s="420"/>
      <c r="AA1515" s="420"/>
      <c r="AB1515" s="420"/>
      <c r="AC1515" s="423"/>
      <c r="AD1515" s="420"/>
      <c r="AE1515" s="423"/>
      <c r="AF1515" s="420"/>
      <c r="AG1515" s="420"/>
      <c r="AH1515" s="420"/>
      <c r="AI1515" s="423"/>
      <c r="AJ1515" s="420"/>
      <c r="AK1515" s="423"/>
      <c r="AL1515" s="420"/>
      <c r="AM1515" s="420"/>
      <c r="AN1515" s="420"/>
      <c r="AO1515" s="423"/>
      <c r="AP1515" s="420"/>
      <c r="AQ1515" s="423"/>
      <c r="AR1515" s="420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</row>
    <row r="1516" spans="1:86" ht="30" customHeight="1">
      <c r="A1516" s="528">
        <v>392</v>
      </c>
      <c r="B1516" s="609" t="s">
        <v>1596</v>
      </c>
      <c r="C1516" s="579" t="s">
        <v>1597</v>
      </c>
      <c r="D1516" s="577">
        <v>0.1</v>
      </c>
      <c r="E1516" s="577">
        <v>288</v>
      </c>
      <c r="F1516" s="577">
        <v>0.1</v>
      </c>
      <c r="G1516" s="577">
        <v>288</v>
      </c>
      <c r="H1516" s="583"/>
      <c r="I1516" s="583"/>
      <c r="J1516" s="583"/>
      <c r="K1516" s="577"/>
      <c r="L1516" s="583"/>
      <c r="M1516" s="577"/>
      <c r="N1516" s="583"/>
      <c r="O1516" s="583"/>
      <c r="P1516" s="583"/>
      <c r="Q1516" s="577"/>
      <c r="R1516" s="583"/>
      <c r="S1516" s="577"/>
      <c r="T1516" s="525" t="s">
        <v>1927</v>
      </c>
      <c r="U1516" s="525" t="s">
        <v>1719</v>
      </c>
      <c r="V1516" s="372" t="s">
        <v>11</v>
      </c>
      <c r="W1516" s="243">
        <v>0.09</v>
      </c>
      <c r="X1516" s="112" t="s">
        <v>5</v>
      </c>
      <c r="Y1516" s="421">
        <v>1211.5016999999998</v>
      </c>
      <c r="Z1516" s="418"/>
      <c r="AA1516" s="418"/>
      <c r="AB1516" s="418"/>
      <c r="AC1516" s="421"/>
      <c r="AD1516" s="418"/>
      <c r="AE1516" s="421"/>
      <c r="AF1516" s="418"/>
      <c r="AG1516" s="418"/>
      <c r="AH1516" s="418"/>
      <c r="AI1516" s="421"/>
      <c r="AJ1516" s="418"/>
      <c r="AK1516" s="421"/>
      <c r="AL1516" s="418"/>
      <c r="AM1516" s="418"/>
      <c r="AN1516" s="418"/>
      <c r="AO1516" s="421"/>
      <c r="AP1516" s="418"/>
      <c r="AQ1516" s="421"/>
      <c r="AR1516" s="418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</row>
    <row r="1517" spans="1:86">
      <c r="A1517" s="529"/>
      <c r="B1517" s="628"/>
      <c r="C1517" s="627"/>
      <c r="D1517" s="633"/>
      <c r="E1517" s="633"/>
      <c r="F1517" s="633"/>
      <c r="G1517" s="633"/>
      <c r="H1517" s="632"/>
      <c r="I1517" s="632"/>
      <c r="J1517" s="632"/>
      <c r="K1517" s="633"/>
      <c r="L1517" s="632"/>
      <c r="M1517" s="633"/>
      <c r="N1517" s="632"/>
      <c r="O1517" s="632"/>
      <c r="P1517" s="632"/>
      <c r="Q1517" s="633"/>
      <c r="R1517" s="632"/>
      <c r="S1517" s="633"/>
      <c r="T1517" s="526"/>
      <c r="U1517" s="526"/>
      <c r="V1517" s="374"/>
      <c r="W1517" s="243">
        <v>288</v>
      </c>
      <c r="X1517" s="112" t="s">
        <v>8</v>
      </c>
      <c r="Y1517" s="422"/>
      <c r="Z1517" s="419"/>
      <c r="AA1517" s="419"/>
      <c r="AB1517" s="419"/>
      <c r="AC1517" s="422"/>
      <c r="AD1517" s="419"/>
      <c r="AE1517" s="422"/>
      <c r="AF1517" s="419"/>
      <c r="AG1517" s="419"/>
      <c r="AH1517" s="419"/>
      <c r="AI1517" s="422"/>
      <c r="AJ1517" s="419"/>
      <c r="AK1517" s="422"/>
      <c r="AL1517" s="419"/>
      <c r="AM1517" s="419"/>
      <c r="AN1517" s="419"/>
      <c r="AO1517" s="422"/>
      <c r="AP1517" s="419"/>
      <c r="AQ1517" s="422"/>
      <c r="AR1517" s="419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</row>
    <row r="1518" spans="1:86">
      <c r="A1518" s="530"/>
      <c r="B1518" s="610"/>
      <c r="C1518" s="580"/>
      <c r="D1518" s="578"/>
      <c r="E1518" s="578"/>
      <c r="F1518" s="578"/>
      <c r="G1518" s="578"/>
      <c r="H1518" s="584"/>
      <c r="I1518" s="584"/>
      <c r="J1518" s="584"/>
      <c r="K1518" s="578"/>
      <c r="L1518" s="584"/>
      <c r="M1518" s="578"/>
      <c r="N1518" s="584"/>
      <c r="O1518" s="584"/>
      <c r="P1518" s="584"/>
      <c r="Q1518" s="578"/>
      <c r="R1518" s="584"/>
      <c r="S1518" s="578"/>
      <c r="T1518" s="526"/>
      <c r="U1518" s="526"/>
      <c r="V1518" s="174" t="s">
        <v>105</v>
      </c>
      <c r="W1518" s="269">
        <f>W1517</f>
        <v>288</v>
      </c>
      <c r="X1518" s="193" t="s">
        <v>8</v>
      </c>
      <c r="Y1518" s="423"/>
      <c r="Z1518" s="420"/>
      <c r="AA1518" s="420"/>
      <c r="AB1518" s="420"/>
      <c r="AC1518" s="423"/>
      <c r="AD1518" s="420"/>
      <c r="AE1518" s="423"/>
      <c r="AF1518" s="420"/>
      <c r="AG1518" s="420"/>
      <c r="AH1518" s="420"/>
      <c r="AI1518" s="423"/>
      <c r="AJ1518" s="420"/>
      <c r="AK1518" s="423"/>
      <c r="AL1518" s="420"/>
      <c r="AM1518" s="420"/>
      <c r="AN1518" s="420"/>
      <c r="AO1518" s="423"/>
      <c r="AP1518" s="420"/>
      <c r="AQ1518" s="423"/>
      <c r="AR1518" s="420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</row>
    <row r="1519" spans="1:86" ht="25.5" customHeight="1">
      <c r="A1519" s="468">
        <v>393</v>
      </c>
      <c r="B1519" s="440" t="s">
        <v>1600</v>
      </c>
      <c r="C1519" s="498" t="s">
        <v>1601</v>
      </c>
      <c r="D1519" s="501">
        <v>1.5</v>
      </c>
      <c r="E1519" s="501">
        <v>5180</v>
      </c>
      <c r="F1519" s="501">
        <v>1.5</v>
      </c>
      <c r="G1519" s="501">
        <v>5180</v>
      </c>
      <c r="H1519" s="440"/>
      <c r="I1519" s="440"/>
      <c r="J1519" s="440"/>
      <c r="K1519" s="501"/>
      <c r="L1519" s="440"/>
      <c r="M1519" s="501"/>
      <c r="N1519" s="440" t="s">
        <v>1939</v>
      </c>
      <c r="O1519" s="440" t="s">
        <v>1940</v>
      </c>
      <c r="P1519" s="440" t="s">
        <v>11</v>
      </c>
      <c r="Q1519" s="243">
        <v>1.48</v>
      </c>
      <c r="R1519" s="112" t="s">
        <v>5</v>
      </c>
      <c r="S1519" s="421">
        <v>15131.5</v>
      </c>
      <c r="T1519" s="418"/>
      <c r="U1519" s="418"/>
      <c r="V1519" s="418"/>
      <c r="W1519" s="421"/>
      <c r="X1519" s="418"/>
      <c r="Y1519" s="421"/>
      <c r="Z1519" s="418"/>
      <c r="AA1519" s="418"/>
      <c r="AB1519" s="418"/>
      <c r="AC1519" s="421"/>
      <c r="AD1519" s="418"/>
      <c r="AE1519" s="421"/>
      <c r="AF1519" s="418"/>
      <c r="AG1519" s="418"/>
      <c r="AH1519" s="418"/>
      <c r="AI1519" s="421"/>
      <c r="AJ1519" s="418"/>
      <c r="AK1519" s="421"/>
      <c r="AL1519" s="418"/>
      <c r="AM1519" s="418"/>
      <c r="AN1519" s="418"/>
      <c r="AO1519" s="421"/>
      <c r="AP1519" s="418"/>
      <c r="AQ1519" s="421"/>
      <c r="AR1519" s="418"/>
    </row>
    <row r="1520" spans="1:86" ht="25.5" customHeight="1">
      <c r="A1520" s="469"/>
      <c r="B1520" s="441"/>
      <c r="C1520" s="499"/>
      <c r="D1520" s="502"/>
      <c r="E1520" s="502"/>
      <c r="F1520" s="502"/>
      <c r="G1520" s="502"/>
      <c r="H1520" s="441"/>
      <c r="I1520" s="441"/>
      <c r="J1520" s="441"/>
      <c r="K1520" s="502"/>
      <c r="L1520" s="441"/>
      <c r="M1520" s="502"/>
      <c r="N1520" s="441"/>
      <c r="O1520" s="441"/>
      <c r="P1520" s="442"/>
      <c r="Q1520" s="243">
        <v>5180</v>
      </c>
      <c r="R1520" s="112" t="s">
        <v>8</v>
      </c>
      <c r="S1520" s="422"/>
      <c r="T1520" s="419"/>
      <c r="U1520" s="419"/>
      <c r="V1520" s="419"/>
      <c r="W1520" s="422"/>
      <c r="X1520" s="419"/>
      <c r="Y1520" s="422"/>
      <c r="Z1520" s="419"/>
      <c r="AA1520" s="419"/>
      <c r="AB1520" s="419"/>
      <c r="AC1520" s="422"/>
      <c r="AD1520" s="419"/>
      <c r="AE1520" s="422"/>
      <c r="AF1520" s="419"/>
      <c r="AG1520" s="419"/>
      <c r="AH1520" s="419"/>
      <c r="AI1520" s="422"/>
      <c r="AJ1520" s="419"/>
      <c r="AK1520" s="422"/>
      <c r="AL1520" s="419"/>
      <c r="AM1520" s="419"/>
      <c r="AN1520" s="419"/>
      <c r="AO1520" s="422"/>
      <c r="AP1520" s="419"/>
      <c r="AQ1520" s="422"/>
      <c r="AR1520" s="419"/>
    </row>
    <row r="1521" spans="1:86">
      <c r="A1521" s="470"/>
      <c r="B1521" s="442"/>
      <c r="C1521" s="500"/>
      <c r="D1521" s="503"/>
      <c r="E1521" s="503"/>
      <c r="F1521" s="503"/>
      <c r="G1521" s="503"/>
      <c r="H1521" s="442"/>
      <c r="I1521" s="442"/>
      <c r="J1521" s="442"/>
      <c r="K1521" s="503"/>
      <c r="L1521" s="442"/>
      <c r="M1521" s="503"/>
      <c r="N1521" s="442"/>
      <c r="O1521" s="442"/>
      <c r="P1521" s="174" t="s">
        <v>105</v>
      </c>
      <c r="Q1521" s="269">
        <f>Q1520</f>
        <v>5180</v>
      </c>
      <c r="R1521" s="112" t="s">
        <v>8</v>
      </c>
      <c r="S1521" s="423"/>
      <c r="T1521" s="420"/>
      <c r="U1521" s="420"/>
      <c r="V1521" s="420"/>
      <c r="W1521" s="423"/>
      <c r="X1521" s="420"/>
      <c r="Y1521" s="423"/>
      <c r="Z1521" s="420"/>
      <c r="AA1521" s="420"/>
      <c r="AB1521" s="420"/>
      <c r="AC1521" s="423"/>
      <c r="AD1521" s="420"/>
      <c r="AE1521" s="423"/>
      <c r="AF1521" s="420"/>
      <c r="AG1521" s="420"/>
      <c r="AH1521" s="420"/>
      <c r="AI1521" s="423"/>
      <c r="AJ1521" s="420"/>
      <c r="AK1521" s="423"/>
      <c r="AL1521" s="420"/>
      <c r="AM1521" s="420"/>
      <c r="AN1521" s="420"/>
      <c r="AO1521" s="423"/>
      <c r="AP1521" s="420"/>
      <c r="AQ1521" s="423"/>
      <c r="AR1521" s="420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</row>
    <row r="1522" spans="1:86" ht="30" customHeight="1">
      <c r="A1522" s="528">
        <v>394</v>
      </c>
      <c r="B1522" s="609" t="s">
        <v>1602</v>
      </c>
      <c r="C1522" s="579" t="s">
        <v>1603</v>
      </c>
      <c r="D1522" s="577">
        <v>0.4</v>
      </c>
      <c r="E1522" s="577">
        <v>1600</v>
      </c>
      <c r="F1522" s="577">
        <v>0.4</v>
      </c>
      <c r="G1522" s="577">
        <v>1600</v>
      </c>
      <c r="H1522" s="583"/>
      <c r="I1522" s="583"/>
      <c r="J1522" s="583"/>
      <c r="K1522" s="577"/>
      <c r="L1522" s="583"/>
      <c r="M1522" s="577"/>
      <c r="N1522" s="583"/>
      <c r="O1522" s="583"/>
      <c r="P1522" s="583"/>
      <c r="Q1522" s="577"/>
      <c r="R1522" s="583"/>
      <c r="S1522" s="577"/>
      <c r="T1522" s="525" t="s">
        <v>1927</v>
      </c>
      <c r="U1522" s="525" t="s">
        <v>1698</v>
      </c>
      <c r="V1522" s="372" t="s">
        <v>11</v>
      </c>
      <c r="W1522" s="243">
        <v>0.3</v>
      </c>
      <c r="X1522" s="112" t="s">
        <v>5</v>
      </c>
      <c r="Y1522" s="421">
        <v>4038.3390000000004</v>
      </c>
      <c r="Z1522" s="418"/>
      <c r="AA1522" s="418"/>
      <c r="AB1522" s="418"/>
      <c r="AC1522" s="421"/>
      <c r="AD1522" s="418"/>
      <c r="AE1522" s="421"/>
      <c r="AF1522" s="418"/>
      <c r="AG1522" s="418"/>
      <c r="AH1522" s="418"/>
      <c r="AI1522" s="421"/>
      <c r="AJ1522" s="418"/>
      <c r="AK1522" s="421"/>
      <c r="AL1522" s="418"/>
      <c r="AM1522" s="418"/>
      <c r="AN1522" s="418"/>
      <c r="AO1522" s="421"/>
      <c r="AP1522" s="418"/>
      <c r="AQ1522" s="421"/>
      <c r="AR1522" s="418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</row>
    <row r="1523" spans="1:86">
      <c r="A1523" s="529"/>
      <c r="B1523" s="628"/>
      <c r="C1523" s="627"/>
      <c r="D1523" s="633"/>
      <c r="E1523" s="633"/>
      <c r="F1523" s="633"/>
      <c r="G1523" s="633"/>
      <c r="H1523" s="632"/>
      <c r="I1523" s="632"/>
      <c r="J1523" s="632"/>
      <c r="K1523" s="633"/>
      <c r="L1523" s="632"/>
      <c r="M1523" s="633"/>
      <c r="N1523" s="632"/>
      <c r="O1523" s="632"/>
      <c r="P1523" s="632"/>
      <c r="Q1523" s="633"/>
      <c r="R1523" s="632"/>
      <c r="S1523" s="633"/>
      <c r="T1523" s="526"/>
      <c r="U1523" s="526"/>
      <c r="V1523" s="374"/>
      <c r="W1523" s="243">
        <v>1200</v>
      </c>
      <c r="X1523" s="112" t="s">
        <v>8</v>
      </c>
      <c r="Y1523" s="422"/>
      <c r="Z1523" s="419"/>
      <c r="AA1523" s="419"/>
      <c r="AB1523" s="419"/>
      <c r="AC1523" s="422"/>
      <c r="AD1523" s="419"/>
      <c r="AE1523" s="422"/>
      <c r="AF1523" s="419"/>
      <c r="AG1523" s="419"/>
      <c r="AH1523" s="419"/>
      <c r="AI1523" s="422"/>
      <c r="AJ1523" s="419"/>
      <c r="AK1523" s="422"/>
      <c r="AL1523" s="419"/>
      <c r="AM1523" s="419"/>
      <c r="AN1523" s="419"/>
      <c r="AO1523" s="422"/>
      <c r="AP1523" s="419"/>
      <c r="AQ1523" s="422"/>
      <c r="AR1523" s="419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</row>
    <row r="1524" spans="1:86">
      <c r="A1524" s="530"/>
      <c r="B1524" s="610"/>
      <c r="C1524" s="580"/>
      <c r="D1524" s="578"/>
      <c r="E1524" s="578"/>
      <c r="F1524" s="578"/>
      <c r="G1524" s="578"/>
      <c r="H1524" s="584"/>
      <c r="I1524" s="584"/>
      <c r="J1524" s="584"/>
      <c r="K1524" s="578"/>
      <c r="L1524" s="584"/>
      <c r="M1524" s="578"/>
      <c r="N1524" s="584"/>
      <c r="O1524" s="584"/>
      <c r="P1524" s="584"/>
      <c r="Q1524" s="578"/>
      <c r="R1524" s="584"/>
      <c r="S1524" s="578"/>
      <c r="T1524" s="526"/>
      <c r="U1524" s="526"/>
      <c r="V1524" s="174" t="s">
        <v>105</v>
      </c>
      <c r="W1524" s="269">
        <f>W1523</f>
        <v>1200</v>
      </c>
      <c r="X1524" s="193" t="s">
        <v>8</v>
      </c>
      <c r="Y1524" s="423"/>
      <c r="Z1524" s="420"/>
      <c r="AA1524" s="420"/>
      <c r="AB1524" s="420"/>
      <c r="AC1524" s="423"/>
      <c r="AD1524" s="420"/>
      <c r="AE1524" s="423"/>
      <c r="AF1524" s="420"/>
      <c r="AG1524" s="420"/>
      <c r="AH1524" s="420"/>
      <c r="AI1524" s="423"/>
      <c r="AJ1524" s="420"/>
      <c r="AK1524" s="423"/>
      <c r="AL1524" s="420"/>
      <c r="AM1524" s="420"/>
      <c r="AN1524" s="420"/>
      <c r="AO1524" s="423"/>
      <c r="AP1524" s="420"/>
      <c r="AQ1524" s="423"/>
      <c r="AR1524" s="420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</row>
    <row r="1525" spans="1:86">
      <c r="A1525" s="528">
        <v>395</v>
      </c>
      <c r="B1525" s="505" t="s">
        <v>1606</v>
      </c>
      <c r="C1525" s="487" t="s">
        <v>1607</v>
      </c>
      <c r="D1525" s="411">
        <v>0.4</v>
      </c>
      <c r="E1525" s="411">
        <v>1120</v>
      </c>
      <c r="F1525" s="411">
        <v>0.4</v>
      </c>
      <c r="G1525" s="411">
        <v>1120</v>
      </c>
      <c r="H1525" s="522"/>
      <c r="I1525" s="522"/>
      <c r="J1525" s="522"/>
      <c r="K1525" s="411"/>
      <c r="L1525" s="522"/>
      <c r="M1525" s="411"/>
      <c r="N1525" s="443"/>
      <c r="O1525" s="443"/>
      <c r="P1525" s="443"/>
      <c r="Q1525" s="448"/>
      <c r="R1525" s="443"/>
      <c r="S1525" s="448"/>
      <c r="T1525" s="443"/>
      <c r="U1525" s="443"/>
      <c r="V1525" s="443"/>
      <c r="W1525" s="448"/>
      <c r="X1525" s="443"/>
      <c r="Y1525" s="448"/>
      <c r="Z1525" s="372" t="s">
        <v>1938</v>
      </c>
      <c r="AA1525" s="540" t="s">
        <v>1682</v>
      </c>
      <c r="AB1525" s="531" t="s">
        <v>42</v>
      </c>
      <c r="AC1525" s="243">
        <v>0.4</v>
      </c>
      <c r="AD1525" s="112" t="s">
        <v>5</v>
      </c>
      <c r="AE1525" s="421">
        <v>16965.608</v>
      </c>
      <c r="AF1525" s="418"/>
      <c r="AG1525" s="418"/>
      <c r="AH1525" s="418"/>
      <c r="AI1525" s="421"/>
      <c r="AJ1525" s="418"/>
      <c r="AK1525" s="421"/>
      <c r="AL1525" s="418"/>
      <c r="AM1525" s="418"/>
      <c r="AN1525" s="418"/>
      <c r="AO1525" s="421"/>
      <c r="AP1525" s="418"/>
      <c r="AQ1525" s="421"/>
      <c r="AR1525" s="418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</row>
    <row r="1526" spans="1:86">
      <c r="A1526" s="530"/>
      <c r="B1526" s="507"/>
      <c r="C1526" s="488"/>
      <c r="D1526" s="412"/>
      <c r="E1526" s="412"/>
      <c r="F1526" s="412"/>
      <c r="G1526" s="412"/>
      <c r="H1526" s="523"/>
      <c r="I1526" s="523"/>
      <c r="J1526" s="523"/>
      <c r="K1526" s="412"/>
      <c r="L1526" s="523"/>
      <c r="M1526" s="412"/>
      <c r="N1526" s="444"/>
      <c r="O1526" s="444"/>
      <c r="P1526" s="444"/>
      <c r="Q1526" s="483"/>
      <c r="R1526" s="444"/>
      <c r="S1526" s="483"/>
      <c r="T1526" s="444"/>
      <c r="U1526" s="444"/>
      <c r="V1526" s="444"/>
      <c r="W1526" s="483"/>
      <c r="X1526" s="444"/>
      <c r="Y1526" s="483"/>
      <c r="Z1526" s="374"/>
      <c r="AA1526" s="542"/>
      <c r="AB1526" s="532"/>
      <c r="AC1526" s="243">
        <v>1120</v>
      </c>
      <c r="AD1526" s="112" t="s">
        <v>8</v>
      </c>
      <c r="AE1526" s="423"/>
      <c r="AF1526" s="420"/>
      <c r="AG1526" s="420"/>
      <c r="AH1526" s="420"/>
      <c r="AI1526" s="423"/>
      <c r="AJ1526" s="420"/>
      <c r="AK1526" s="423"/>
      <c r="AL1526" s="420"/>
      <c r="AM1526" s="420"/>
      <c r="AN1526" s="420"/>
      <c r="AO1526" s="423"/>
      <c r="AP1526" s="420"/>
      <c r="AQ1526" s="423"/>
      <c r="AR1526" s="420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</row>
    <row r="1527" spans="1:86" ht="30" customHeight="1">
      <c r="A1527" s="528">
        <v>396</v>
      </c>
      <c r="B1527" s="609" t="s">
        <v>1608</v>
      </c>
      <c r="C1527" s="579" t="s">
        <v>1609</v>
      </c>
      <c r="D1527" s="577">
        <v>0.2</v>
      </c>
      <c r="E1527" s="577">
        <v>720</v>
      </c>
      <c r="F1527" s="577">
        <v>0.2</v>
      </c>
      <c r="G1527" s="577">
        <v>720</v>
      </c>
      <c r="H1527" s="583"/>
      <c r="I1527" s="583"/>
      <c r="J1527" s="583"/>
      <c r="K1527" s="577"/>
      <c r="L1527" s="583"/>
      <c r="M1527" s="577"/>
      <c r="N1527" s="583"/>
      <c r="O1527" s="583"/>
      <c r="P1527" s="583"/>
      <c r="Q1527" s="577"/>
      <c r="R1527" s="583"/>
      <c r="S1527" s="577"/>
      <c r="T1527" s="525" t="s">
        <v>1937</v>
      </c>
      <c r="U1527" s="525" t="s">
        <v>1721</v>
      </c>
      <c r="V1527" s="372" t="s">
        <v>11</v>
      </c>
      <c r="W1527" s="243">
        <v>0.24</v>
      </c>
      <c r="X1527" s="112" t="s">
        <v>5</v>
      </c>
      <c r="Y1527" s="421">
        <v>3230.6711999999998</v>
      </c>
      <c r="Z1527" s="418"/>
      <c r="AA1527" s="418"/>
      <c r="AB1527" s="418"/>
      <c r="AC1527" s="421"/>
      <c r="AD1527" s="418"/>
      <c r="AE1527" s="421"/>
      <c r="AF1527" s="418"/>
      <c r="AG1527" s="418"/>
      <c r="AH1527" s="418"/>
      <c r="AI1527" s="421"/>
      <c r="AJ1527" s="418"/>
      <c r="AK1527" s="421"/>
      <c r="AL1527" s="418"/>
      <c r="AM1527" s="418"/>
      <c r="AN1527" s="418"/>
      <c r="AO1527" s="421"/>
      <c r="AP1527" s="418"/>
      <c r="AQ1527" s="421"/>
      <c r="AR1527" s="418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</row>
    <row r="1528" spans="1:86">
      <c r="A1528" s="529"/>
      <c r="B1528" s="628"/>
      <c r="C1528" s="627"/>
      <c r="D1528" s="633"/>
      <c r="E1528" s="633"/>
      <c r="F1528" s="633"/>
      <c r="G1528" s="633"/>
      <c r="H1528" s="632"/>
      <c r="I1528" s="632"/>
      <c r="J1528" s="632"/>
      <c r="K1528" s="633"/>
      <c r="L1528" s="632"/>
      <c r="M1528" s="633"/>
      <c r="N1528" s="632"/>
      <c r="O1528" s="632"/>
      <c r="P1528" s="632"/>
      <c r="Q1528" s="633"/>
      <c r="R1528" s="632"/>
      <c r="S1528" s="633"/>
      <c r="T1528" s="526"/>
      <c r="U1528" s="526"/>
      <c r="V1528" s="374"/>
      <c r="W1528" s="243">
        <v>720</v>
      </c>
      <c r="X1528" s="112" t="s">
        <v>8</v>
      </c>
      <c r="Y1528" s="422"/>
      <c r="Z1528" s="419"/>
      <c r="AA1528" s="419"/>
      <c r="AB1528" s="419"/>
      <c r="AC1528" s="422"/>
      <c r="AD1528" s="419"/>
      <c r="AE1528" s="422"/>
      <c r="AF1528" s="419"/>
      <c r="AG1528" s="419"/>
      <c r="AH1528" s="419"/>
      <c r="AI1528" s="422"/>
      <c r="AJ1528" s="419"/>
      <c r="AK1528" s="422"/>
      <c r="AL1528" s="419"/>
      <c r="AM1528" s="419"/>
      <c r="AN1528" s="419"/>
      <c r="AO1528" s="422"/>
      <c r="AP1528" s="419"/>
      <c r="AQ1528" s="422"/>
      <c r="AR1528" s="419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</row>
    <row r="1529" spans="1:86">
      <c r="A1529" s="530"/>
      <c r="B1529" s="610"/>
      <c r="C1529" s="580"/>
      <c r="D1529" s="578"/>
      <c r="E1529" s="578"/>
      <c r="F1529" s="578"/>
      <c r="G1529" s="578"/>
      <c r="H1529" s="584"/>
      <c r="I1529" s="584"/>
      <c r="J1529" s="584"/>
      <c r="K1529" s="578"/>
      <c r="L1529" s="584"/>
      <c r="M1529" s="578"/>
      <c r="N1529" s="584"/>
      <c r="O1529" s="584"/>
      <c r="P1529" s="584"/>
      <c r="Q1529" s="578"/>
      <c r="R1529" s="584"/>
      <c r="S1529" s="578"/>
      <c r="T1529" s="526"/>
      <c r="U1529" s="526"/>
      <c r="V1529" s="174" t="s">
        <v>105</v>
      </c>
      <c r="W1529" s="269">
        <f>W1528</f>
        <v>720</v>
      </c>
      <c r="X1529" s="193" t="s">
        <v>8</v>
      </c>
      <c r="Y1529" s="423"/>
      <c r="Z1529" s="420"/>
      <c r="AA1529" s="420"/>
      <c r="AB1529" s="420"/>
      <c r="AC1529" s="423"/>
      <c r="AD1529" s="420"/>
      <c r="AE1529" s="423"/>
      <c r="AF1529" s="420"/>
      <c r="AG1529" s="420"/>
      <c r="AH1529" s="420"/>
      <c r="AI1529" s="423"/>
      <c r="AJ1529" s="420"/>
      <c r="AK1529" s="423"/>
      <c r="AL1529" s="420"/>
      <c r="AM1529" s="420"/>
      <c r="AN1529" s="420"/>
      <c r="AO1529" s="423"/>
      <c r="AP1529" s="420"/>
      <c r="AQ1529" s="423"/>
      <c r="AR1529" s="420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</row>
    <row r="1530" spans="1:86" ht="30" customHeight="1">
      <c r="A1530" s="528">
        <v>397</v>
      </c>
      <c r="B1530" s="609" t="s">
        <v>1610</v>
      </c>
      <c r="C1530" s="579" t="s">
        <v>1611</v>
      </c>
      <c r="D1530" s="577">
        <v>0.3</v>
      </c>
      <c r="E1530" s="577">
        <v>960</v>
      </c>
      <c r="F1530" s="577">
        <v>0.3</v>
      </c>
      <c r="G1530" s="577">
        <v>960</v>
      </c>
      <c r="H1530" s="583"/>
      <c r="I1530" s="583"/>
      <c r="J1530" s="583"/>
      <c r="K1530" s="577"/>
      <c r="L1530" s="583"/>
      <c r="M1530" s="577"/>
      <c r="N1530" s="583"/>
      <c r="O1530" s="583"/>
      <c r="P1530" s="583"/>
      <c r="Q1530" s="577"/>
      <c r="R1530" s="583"/>
      <c r="S1530" s="577"/>
      <c r="T1530" s="525" t="s">
        <v>1927</v>
      </c>
      <c r="U1530" s="525" t="s">
        <v>1921</v>
      </c>
      <c r="V1530" s="372" t="s">
        <v>11</v>
      </c>
      <c r="W1530" s="243">
        <v>0.32</v>
      </c>
      <c r="X1530" s="112" t="s">
        <v>5</v>
      </c>
      <c r="Y1530" s="421">
        <v>4307.5616</v>
      </c>
      <c r="Z1530" s="418"/>
      <c r="AA1530" s="418"/>
      <c r="AB1530" s="418"/>
      <c r="AC1530" s="421"/>
      <c r="AD1530" s="418"/>
      <c r="AE1530" s="421"/>
      <c r="AF1530" s="418"/>
      <c r="AG1530" s="418"/>
      <c r="AH1530" s="418"/>
      <c r="AI1530" s="421"/>
      <c r="AJ1530" s="418"/>
      <c r="AK1530" s="421"/>
      <c r="AL1530" s="418"/>
      <c r="AM1530" s="418"/>
      <c r="AN1530" s="418"/>
      <c r="AO1530" s="421"/>
      <c r="AP1530" s="418"/>
      <c r="AQ1530" s="421"/>
      <c r="AR1530" s="418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</row>
    <row r="1531" spans="1:86">
      <c r="A1531" s="529"/>
      <c r="B1531" s="628"/>
      <c r="C1531" s="627"/>
      <c r="D1531" s="633"/>
      <c r="E1531" s="633"/>
      <c r="F1531" s="633"/>
      <c r="G1531" s="633"/>
      <c r="H1531" s="632"/>
      <c r="I1531" s="632"/>
      <c r="J1531" s="632"/>
      <c r="K1531" s="633"/>
      <c r="L1531" s="632"/>
      <c r="M1531" s="633"/>
      <c r="N1531" s="632"/>
      <c r="O1531" s="632"/>
      <c r="P1531" s="632"/>
      <c r="Q1531" s="633"/>
      <c r="R1531" s="632"/>
      <c r="S1531" s="633"/>
      <c r="T1531" s="526"/>
      <c r="U1531" s="526"/>
      <c r="V1531" s="374"/>
      <c r="W1531" s="243">
        <v>960</v>
      </c>
      <c r="X1531" s="112" t="s">
        <v>8</v>
      </c>
      <c r="Y1531" s="422"/>
      <c r="Z1531" s="419"/>
      <c r="AA1531" s="419"/>
      <c r="AB1531" s="419"/>
      <c r="AC1531" s="422"/>
      <c r="AD1531" s="419"/>
      <c r="AE1531" s="422"/>
      <c r="AF1531" s="419"/>
      <c r="AG1531" s="419"/>
      <c r="AH1531" s="419"/>
      <c r="AI1531" s="422"/>
      <c r="AJ1531" s="419"/>
      <c r="AK1531" s="422"/>
      <c r="AL1531" s="419"/>
      <c r="AM1531" s="419"/>
      <c r="AN1531" s="419"/>
      <c r="AO1531" s="422"/>
      <c r="AP1531" s="419"/>
      <c r="AQ1531" s="422"/>
      <c r="AR1531" s="419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</row>
    <row r="1532" spans="1:86">
      <c r="A1532" s="530"/>
      <c r="B1532" s="610"/>
      <c r="C1532" s="580"/>
      <c r="D1532" s="578"/>
      <c r="E1532" s="578"/>
      <c r="F1532" s="578"/>
      <c r="G1532" s="578"/>
      <c r="H1532" s="584"/>
      <c r="I1532" s="584"/>
      <c r="J1532" s="584"/>
      <c r="K1532" s="578"/>
      <c r="L1532" s="584"/>
      <c r="M1532" s="578"/>
      <c r="N1532" s="584"/>
      <c r="O1532" s="584"/>
      <c r="P1532" s="584"/>
      <c r="Q1532" s="578"/>
      <c r="R1532" s="584"/>
      <c r="S1532" s="578"/>
      <c r="T1532" s="526"/>
      <c r="U1532" s="526"/>
      <c r="V1532" s="174" t="s">
        <v>105</v>
      </c>
      <c r="W1532" s="269">
        <f>W1531</f>
        <v>960</v>
      </c>
      <c r="X1532" s="193" t="s">
        <v>8</v>
      </c>
      <c r="Y1532" s="423"/>
      <c r="Z1532" s="420"/>
      <c r="AA1532" s="420"/>
      <c r="AB1532" s="420"/>
      <c r="AC1532" s="423"/>
      <c r="AD1532" s="420"/>
      <c r="AE1532" s="423"/>
      <c r="AF1532" s="420"/>
      <c r="AG1532" s="420"/>
      <c r="AH1532" s="420"/>
      <c r="AI1532" s="423"/>
      <c r="AJ1532" s="420"/>
      <c r="AK1532" s="423"/>
      <c r="AL1532" s="420"/>
      <c r="AM1532" s="420"/>
      <c r="AN1532" s="420"/>
      <c r="AO1532" s="423"/>
      <c r="AP1532" s="420"/>
      <c r="AQ1532" s="423"/>
      <c r="AR1532" s="420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</row>
    <row r="1533" spans="1:86" ht="25.5" customHeight="1">
      <c r="A1533" s="468">
        <v>398</v>
      </c>
      <c r="B1533" s="440" t="s">
        <v>1612</v>
      </c>
      <c r="C1533" s="498" t="s">
        <v>1613</v>
      </c>
      <c r="D1533" s="501">
        <v>1.2</v>
      </c>
      <c r="E1533" s="501">
        <v>7217</v>
      </c>
      <c r="F1533" s="501">
        <v>1.2</v>
      </c>
      <c r="G1533" s="501">
        <v>7217</v>
      </c>
      <c r="H1533" s="440"/>
      <c r="I1533" s="440"/>
      <c r="J1533" s="440"/>
      <c r="K1533" s="501"/>
      <c r="L1533" s="440"/>
      <c r="M1533" s="501"/>
      <c r="N1533" s="440" t="s">
        <v>1927</v>
      </c>
      <c r="O1533" s="440" t="s">
        <v>1936</v>
      </c>
      <c r="P1533" s="440" t="s">
        <v>11</v>
      </c>
      <c r="Q1533" s="243">
        <v>0.57899999999999996</v>
      </c>
      <c r="R1533" s="112" t="s">
        <v>5</v>
      </c>
      <c r="S1533" s="421">
        <v>7484.5487082091022</v>
      </c>
      <c r="T1533" s="418"/>
      <c r="U1533" s="418"/>
      <c r="V1533" s="418"/>
      <c r="W1533" s="421"/>
      <c r="X1533" s="418"/>
      <c r="Y1533" s="421"/>
      <c r="Z1533" s="418"/>
      <c r="AA1533" s="418"/>
      <c r="AB1533" s="418"/>
      <c r="AC1533" s="421"/>
      <c r="AD1533" s="418"/>
      <c r="AE1533" s="421"/>
      <c r="AF1533" s="418"/>
      <c r="AG1533" s="418"/>
      <c r="AH1533" s="418"/>
      <c r="AI1533" s="421"/>
      <c r="AJ1533" s="418"/>
      <c r="AK1533" s="421"/>
      <c r="AL1533" s="418"/>
      <c r="AM1533" s="418"/>
      <c r="AN1533" s="418"/>
      <c r="AO1533" s="421"/>
      <c r="AP1533" s="418"/>
      <c r="AQ1533" s="421"/>
      <c r="AR1533" s="418"/>
    </row>
    <row r="1534" spans="1:86" ht="25.5" customHeight="1">
      <c r="A1534" s="469"/>
      <c r="B1534" s="441"/>
      <c r="C1534" s="499"/>
      <c r="D1534" s="502"/>
      <c r="E1534" s="502"/>
      <c r="F1534" s="502"/>
      <c r="G1534" s="502"/>
      <c r="H1534" s="441"/>
      <c r="I1534" s="441"/>
      <c r="J1534" s="441"/>
      <c r="K1534" s="502"/>
      <c r="L1534" s="441"/>
      <c r="M1534" s="502"/>
      <c r="N1534" s="441"/>
      <c r="O1534" s="441"/>
      <c r="P1534" s="442"/>
      <c r="Q1534" s="243">
        <v>3589.8</v>
      </c>
      <c r="R1534" s="112" t="s">
        <v>8</v>
      </c>
      <c r="S1534" s="422"/>
      <c r="T1534" s="419"/>
      <c r="U1534" s="419"/>
      <c r="V1534" s="419"/>
      <c r="W1534" s="422"/>
      <c r="X1534" s="419"/>
      <c r="Y1534" s="422"/>
      <c r="Z1534" s="419"/>
      <c r="AA1534" s="419"/>
      <c r="AB1534" s="419"/>
      <c r="AC1534" s="422"/>
      <c r="AD1534" s="419"/>
      <c r="AE1534" s="422"/>
      <c r="AF1534" s="419"/>
      <c r="AG1534" s="419"/>
      <c r="AH1534" s="419"/>
      <c r="AI1534" s="422"/>
      <c r="AJ1534" s="419"/>
      <c r="AK1534" s="422"/>
      <c r="AL1534" s="419"/>
      <c r="AM1534" s="419"/>
      <c r="AN1534" s="419"/>
      <c r="AO1534" s="422"/>
      <c r="AP1534" s="419"/>
      <c r="AQ1534" s="422"/>
      <c r="AR1534" s="419"/>
    </row>
    <row r="1535" spans="1:86">
      <c r="A1535" s="470"/>
      <c r="B1535" s="442"/>
      <c r="C1535" s="500"/>
      <c r="D1535" s="503"/>
      <c r="E1535" s="503"/>
      <c r="F1535" s="503"/>
      <c r="G1535" s="503"/>
      <c r="H1535" s="442"/>
      <c r="I1535" s="442"/>
      <c r="J1535" s="442"/>
      <c r="K1535" s="503"/>
      <c r="L1535" s="442"/>
      <c r="M1535" s="503"/>
      <c r="N1535" s="442"/>
      <c r="O1535" s="442"/>
      <c r="P1535" s="174" t="s">
        <v>105</v>
      </c>
      <c r="Q1535" s="269">
        <f>Q1534</f>
        <v>3589.8</v>
      </c>
      <c r="R1535" s="193" t="s">
        <v>8</v>
      </c>
      <c r="S1535" s="423"/>
      <c r="T1535" s="420"/>
      <c r="U1535" s="420"/>
      <c r="V1535" s="420"/>
      <c r="W1535" s="423"/>
      <c r="X1535" s="420"/>
      <c r="Y1535" s="423"/>
      <c r="Z1535" s="420"/>
      <c r="AA1535" s="420"/>
      <c r="AB1535" s="420"/>
      <c r="AC1535" s="423"/>
      <c r="AD1535" s="420"/>
      <c r="AE1535" s="423"/>
      <c r="AF1535" s="420"/>
      <c r="AG1535" s="420"/>
      <c r="AH1535" s="420"/>
      <c r="AI1535" s="423"/>
      <c r="AJ1535" s="420"/>
      <c r="AK1535" s="423"/>
      <c r="AL1535" s="420"/>
      <c r="AM1535" s="420"/>
      <c r="AN1535" s="420"/>
      <c r="AO1535" s="423"/>
      <c r="AP1535" s="420"/>
      <c r="AQ1535" s="423"/>
      <c r="AR1535" s="420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</row>
    <row r="1536" spans="1:86" ht="30" customHeight="1">
      <c r="A1536" s="528">
        <v>399</v>
      </c>
      <c r="B1536" s="609" t="s">
        <v>1614</v>
      </c>
      <c r="C1536" s="579" t="s">
        <v>1615</v>
      </c>
      <c r="D1536" s="577">
        <v>2.9</v>
      </c>
      <c r="E1536" s="577">
        <v>13050</v>
      </c>
      <c r="F1536" s="577">
        <v>2.9</v>
      </c>
      <c r="G1536" s="577">
        <v>13050</v>
      </c>
      <c r="H1536" s="583"/>
      <c r="I1536" s="583"/>
      <c r="J1536" s="583"/>
      <c r="K1536" s="577"/>
      <c r="L1536" s="583"/>
      <c r="M1536" s="577"/>
      <c r="N1536" s="583"/>
      <c r="O1536" s="583"/>
      <c r="P1536" s="583"/>
      <c r="Q1536" s="577"/>
      <c r="R1536" s="583"/>
      <c r="S1536" s="577"/>
      <c r="T1536" s="525" t="s">
        <v>1934</v>
      </c>
      <c r="U1536" s="525" t="s">
        <v>1935</v>
      </c>
      <c r="V1536" s="372" t="s">
        <v>11</v>
      </c>
      <c r="W1536" s="243">
        <v>2</v>
      </c>
      <c r="X1536" s="112" t="s">
        <v>5</v>
      </c>
      <c r="Y1536" s="421">
        <v>26922.26</v>
      </c>
      <c r="Z1536" s="418"/>
      <c r="AA1536" s="418"/>
      <c r="AB1536" s="418"/>
      <c r="AC1536" s="421"/>
      <c r="AD1536" s="418"/>
      <c r="AE1536" s="421"/>
      <c r="AF1536" s="418"/>
      <c r="AG1536" s="418"/>
      <c r="AH1536" s="418"/>
      <c r="AI1536" s="421"/>
      <c r="AJ1536" s="418"/>
      <c r="AK1536" s="421"/>
      <c r="AL1536" s="418"/>
      <c r="AM1536" s="418"/>
      <c r="AN1536" s="418"/>
      <c r="AO1536" s="421"/>
      <c r="AP1536" s="418"/>
      <c r="AQ1536" s="421"/>
      <c r="AR1536" s="418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</row>
    <row r="1537" spans="1:86">
      <c r="A1537" s="529"/>
      <c r="B1537" s="628"/>
      <c r="C1537" s="627"/>
      <c r="D1537" s="633"/>
      <c r="E1537" s="633"/>
      <c r="F1537" s="633"/>
      <c r="G1537" s="633"/>
      <c r="H1537" s="632"/>
      <c r="I1537" s="632"/>
      <c r="J1537" s="632"/>
      <c r="K1537" s="633"/>
      <c r="L1537" s="632"/>
      <c r="M1537" s="633"/>
      <c r="N1537" s="632"/>
      <c r="O1537" s="632"/>
      <c r="P1537" s="632"/>
      <c r="Q1537" s="633"/>
      <c r="R1537" s="632"/>
      <c r="S1537" s="633"/>
      <c r="T1537" s="526"/>
      <c r="U1537" s="526"/>
      <c r="V1537" s="374"/>
      <c r="W1537" s="243">
        <v>9000</v>
      </c>
      <c r="X1537" s="112" t="s">
        <v>8</v>
      </c>
      <c r="Y1537" s="422"/>
      <c r="Z1537" s="419"/>
      <c r="AA1537" s="419"/>
      <c r="AB1537" s="419"/>
      <c r="AC1537" s="422"/>
      <c r="AD1537" s="419"/>
      <c r="AE1537" s="422"/>
      <c r="AF1537" s="419"/>
      <c r="AG1537" s="419"/>
      <c r="AH1537" s="419"/>
      <c r="AI1537" s="422"/>
      <c r="AJ1537" s="419"/>
      <c r="AK1537" s="422"/>
      <c r="AL1537" s="419"/>
      <c r="AM1537" s="419"/>
      <c r="AN1537" s="419"/>
      <c r="AO1537" s="422"/>
      <c r="AP1537" s="419"/>
      <c r="AQ1537" s="422"/>
      <c r="AR1537" s="419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</row>
    <row r="1538" spans="1:86">
      <c r="A1538" s="530"/>
      <c r="B1538" s="610"/>
      <c r="C1538" s="580"/>
      <c r="D1538" s="578"/>
      <c r="E1538" s="578"/>
      <c r="F1538" s="578"/>
      <c r="G1538" s="578"/>
      <c r="H1538" s="584"/>
      <c r="I1538" s="584"/>
      <c r="J1538" s="584"/>
      <c r="K1538" s="578"/>
      <c r="L1538" s="584"/>
      <c r="M1538" s="578"/>
      <c r="N1538" s="584"/>
      <c r="O1538" s="584"/>
      <c r="P1538" s="584"/>
      <c r="Q1538" s="578"/>
      <c r="R1538" s="584"/>
      <c r="S1538" s="578"/>
      <c r="T1538" s="526"/>
      <c r="U1538" s="526"/>
      <c r="V1538" s="174" t="s">
        <v>105</v>
      </c>
      <c r="W1538" s="269">
        <f>W1537</f>
        <v>9000</v>
      </c>
      <c r="X1538" s="193" t="s">
        <v>8</v>
      </c>
      <c r="Y1538" s="423"/>
      <c r="Z1538" s="420"/>
      <c r="AA1538" s="420"/>
      <c r="AB1538" s="420"/>
      <c r="AC1538" s="423"/>
      <c r="AD1538" s="420"/>
      <c r="AE1538" s="423"/>
      <c r="AF1538" s="420"/>
      <c r="AG1538" s="420"/>
      <c r="AH1538" s="420"/>
      <c r="AI1538" s="423"/>
      <c r="AJ1538" s="420"/>
      <c r="AK1538" s="423"/>
      <c r="AL1538" s="420"/>
      <c r="AM1538" s="420"/>
      <c r="AN1538" s="420"/>
      <c r="AO1538" s="423"/>
      <c r="AP1538" s="420"/>
      <c r="AQ1538" s="423"/>
      <c r="AR1538" s="420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</row>
    <row r="1539" spans="1:86" ht="30" customHeight="1">
      <c r="A1539" s="528">
        <v>400</v>
      </c>
      <c r="B1539" s="609" t="s">
        <v>1616</v>
      </c>
      <c r="C1539" s="579" t="s">
        <v>1617</v>
      </c>
      <c r="D1539" s="577">
        <v>0.1</v>
      </c>
      <c r="E1539" s="577">
        <v>560</v>
      </c>
      <c r="F1539" s="577">
        <v>0.1</v>
      </c>
      <c r="G1539" s="577">
        <v>560</v>
      </c>
      <c r="H1539" s="583"/>
      <c r="I1539" s="583"/>
      <c r="J1539" s="583"/>
      <c r="K1539" s="577"/>
      <c r="L1539" s="583"/>
      <c r="M1539" s="577"/>
      <c r="N1539" s="583"/>
      <c r="O1539" s="583"/>
      <c r="P1539" s="583"/>
      <c r="Q1539" s="577"/>
      <c r="R1539" s="583"/>
      <c r="S1539" s="577"/>
      <c r="T1539" s="525" t="s">
        <v>1933</v>
      </c>
      <c r="U1539" s="525" t="s">
        <v>1762</v>
      </c>
      <c r="V1539" s="372" t="s">
        <v>11</v>
      </c>
      <c r="W1539" s="243">
        <v>0.12</v>
      </c>
      <c r="X1539" s="112" t="s">
        <v>5</v>
      </c>
      <c r="Y1539" s="421">
        <v>1615.3356000000001</v>
      </c>
      <c r="Z1539" s="418"/>
      <c r="AA1539" s="418"/>
      <c r="AB1539" s="418"/>
      <c r="AC1539" s="421"/>
      <c r="AD1539" s="418"/>
      <c r="AE1539" s="421"/>
      <c r="AF1539" s="418"/>
      <c r="AG1539" s="418"/>
      <c r="AH1539" s="418"/>
      <c r="AI1539" s="421"/>
      <c r="AJ1539" s="418"/>
      <c r="AK1539" s="421"/>
      <c r="AL1539" s="418"/>
      <c r="AM1539" s="418"/>
      <c r="AN1539" s="418"/>
      <c r="AO1539" s="421"/>
      <c r="AP1539" s="418"/>
      <c r="AQ1539" s="421"/>
      <c r="AR1539" s="418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</row>
    <row r="1540" spans="1:86">
      <c r="A1540" s="529"/>
      <c r="B1540" s="628"/>
      <c r="C1540" s="627"/>
      <c r="D1540" s="633"/>
      <c r="E1540" s="633"/>
      <c r="F1540" s="633"/>
      <c r="G1540" s="633"/>
      <c r="H1540" s="632"/>
      <c r="I1540" s="632"/>
      <c r="J1540" s="632"/>
      <c r="K1540" s="633"/>
      <c r="L1540" s="632"/>
      <c r="M1540" s="633"/>
      <c r="N1540" s="632"/>
      <c r="O1540" s="632"/>
      <c r="P1540" s="632"/>
      <c r="Q1540" s="633"/>
      <c r="R1540" s="632"/>
      <c r="S1540" s="633"/>
      <c r="T1540" s="526"/>
      <c r="U1540" s="526"/>
      <c r="V1540" s="374"/>
      <c r="W1540" s="243">
        <v>480</v>
      </c>
      <c r="X1540" s="112" t="s">
        <v>8</v>
      </c>
      <c r="Y1540" s="422"/>
      <c r="Z1540" s="419"/>
      <c r="AA1540" s="419"/>
      <c r="AB1540" s="419"/>
      <c r="AC1540" s="422"/>
      <c r="AD1540" s="419"/>
      <c r="AE1540" s="422"/>
      <c r="AF1540" s="419"/>
      <c r="AG1540" s="419"/>
      <c r="AH1540" s="419"/>
      <c r="AI1540" s="422"/>
      <c r="AJ1540" s="419"/>
      <c r="AK1540" s="422"/>
      <c r="AL1540" s="419"/>
      <c r="AM1540" s="419"/>
      <c r="AN1540" s="419"/>
      <c r="AO1540" s="422"/>
      <c r="AP1540" s="419"/>
      <c r="AQ1540" s="422"/>
      <c r="AR1540" s="419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</row>
    <row r="1541" spans="1:86">
      <c r="A1541" s="530"/>
      <c r="B1541" s="610"/>
      <c r="C1541" s="580"/>
      <c r="D1541" s="578"/>
      <c r="E1541" s="578"/>
      <c r="F1541" s="578"/>
      <c r="G1541" s="578"/>
      <c r="H1541" s="584"/>
      <c r="I1541" s="584"/>
      <c r="J1541" s="584"/>
      <c r="K1541" s="578"/>
      <c r="L1541" s="584"/>
      <c r="M1541" s="578"/>
      <c r="N1541" s="584"/>
      <c r="O1541" s="584"/>
      <c r="P1541" s="584"/>
      <c r="Q1541" s="578"/>
      <c r="R1541" s="584"/>
      <c r="S1541" s="578"/>
      <c r="T1541" s="526"/>
      <c r="U1541" s="526"/>
      <c r="V1541" s="174" t="s">
        <v>105</v>
      </c>
      <c r="W1541" s="269">
        <f>W1540</f>
        <v>480</v>
      </c>
      <c r="X1541" s="193" t="s">
        <v>8</v>
      </c>
      <c r="Y1541" s="423"/>
      <c r="Z1541" s="420"/>
      <c r="AA1541" s="420"/>
      <c r="AB1541" s="420"/>
      <c r="AC1541" s="423"/>
      <c r="AD1541" s="420"/>
      <c r="AE1541" s="423"/>
      <c r="AF1541" s="420"/>
      <c r="AG1541" s="420"/>
      <c r="AH1541" s="420"/>
      <c r="AI1541" s="423"/>
      <c r="AJ1541" s="420"/>
      <c r="AK1541" s="423"/>
      <c r="AL1541" s="420"/>
      <c r="AM1541" s="420"/>
      <c r="AN1541" s="420"/>
      <c r="AO1541" s="423"/>
      <c r="AP1541" s="420"/>
      <c r="AQ1541" s="423"/>
      <c r="AR1541" s="420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</row>
    <row r="1542" spans="1:86" ht="30" customHeight="1">
      <c r="A1542" s="528">
        <v>401</v>
      </c>
      <c r="B1542" s="609" t="s">
        <v>1622</v>
      </c>
      <c r="C1542" s="579" t="s">
        <v>1623</v>
      </c>
      <c r="D1542" s="577">
        <v>0.6</v>
      </c>
      <c r="E1542" s="577">
        <v>2400</v>
      </c>
      <c r="F1542" s="577">
        <v>0.6</v>
      </c>
      <c r="G1542" s="577">
        <v>2400</v>
      </c>
      <c r="H1542" s="583"/>
      <c r="I1542" s="583"/>
      <c r="J1542" s="583"/>
      <c r="K1542" s="577"/>
      <c r="L1542" s="583"/>
      <c r="M1542" s="577"/>
      <c r="N1542" s="583"/>
      <c r="O1542" s="583"/>
      <c r="P1542" s="583"/>
      <c r="Q1542" s="577"/>
      <c r="R1542" s="583"/>
      <c r="S1542" s="577"/>
      <c r="T1542" s="525" t="s">
        <v>1927</v>
      </c>
      <c r="U1542" s="525" t="s">
        <v>1682</v>
      </c>
      <c r="V1542" s="372" t="s">
        <v>11</v>
      </c>
      <c r="W1542" s="243">
        <v>0.4</v>
      </c>
      <c r="X1542" s="112" t="s">
        <v>5</v>
      </c>
      <c r="Y1542" s="421">
        <v>5384.4519999999993</v>
      </c>
      <c r="Z1542" s="418"/>
      <c r="AA1542" s="418"/>
      <c r="AB1542" s="418"/>
      <c r="AC1542" s="421"/>
      <c r="AD1542" s="418"/>
      <c r="AE1542" s="421"/>
      <c r="AF1542" s="418"/>
      <c r="AG1542" s="418"/>
      <c r="AH1542" s="418"/>
      <c r="AI1542" s="421"/>
      <c r="AJ1542" s="418"/>
      <c r="AK1542" s="421"/>
      <c r="AL1542" s="418"/>
      <c r="AM1542" s="418"/>
      <c r="AN1542" s="418"/>
      <c r="AO1542" s="421"/>
      <c r="AP1542" s="418"/>
      <c r="AQ1542" s="421"/>
      <c r="AR1542" s="418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</row>
    <row r="1543" spans="1:86">
      <c r="A1543" s="529"/>
      <c r="B1543" s="628"/>
      <c r="C1543" s="627"/>
      <c r="D1543" s="633"/>
      <c r="E1543" s="633"/>
      <c r="F1543" s="633"/>
      <c r="G1543" s="633"/>
      <c r="H1543" s="632"/>
      <c r="I1543" s="632"/>
      <c r="J1543" s="632"/>
      <c r="K1543" s="633"/>
      <c r="L1543" s="632"/>
      <c r="M1543" s="633"/>
      <c r="N1543" s="632"/>
      <c r="O1543" s="632"/>
      <c r="P1543" s="632"/>
      <c r="Q1543" s="633"/>
      <c r="R1543" s="632"/>
      <c r="S1543" s="633"/>
      <c r="T1543" s="526"/>
      <c r="U1543" s="526"/>
      <c r="V1543" s="374"/>
      <c r="W1543" s="243">
        <v>1600</v>
      </c>
      <c r="X1543" s="112" t="s">
        <v>8</v>
      </c>
      <c r="Y1543" s="422"/>
      <c r="Z1543" s="419"/>
      <c r="AA1543" s="419"/>
      <c r="AB1543" s="419"/>
      <c r="AC1543" s="422"/>
      <c r="AD1543" s="419"/>
      <c r="AE1543" s="422"/>
      <c r="AF1543" s="419"/>
      <c r="AG1543" s="419"/>
      <c r="AH1543" s="419"/>
      <c r="AI1543" s="422"/>
      <c r="AJ1543" s="419"/>
      <c r="AK1543" s="422"/>
      <c r="AL1543" s="419"/>
      <c r="AM1543" s="419"/>
      <c r="AN1543" s="419"/>
      <c r="AO1543" s="422"/>
      <c r="AP1543" s="419"/>
      <c r="AQ1543" s="422"/>
      <c r="AR1543" s="419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</row>
    <row r="1544" spans="1:86">
      <c r="A1544" s="530"/>
      <c r="B1544" s="610"/>
      <c r="C1544" s="580"/>
      <c r="D1544" s="578"/>
      <c r="E1544" s="578"/>
      <c r="F1544" s="578"/>
      <c r="G1544" s="578"/>
      <c r="H1544" s="584"/>
      <c r="I1544" s="584"/>
      <c r="J1544" s="584"/>
      <c r="K1544" s="578"/>
      <c r="L1544" s="584"/>
      <c r="M1544" s="578"/>
      <c r="N1544" s="584"/>
      <c r="O1544" s="584"/>
      <c r="P1544" s="584"/>
      <c r="Q1544" s="578"/>
      <c r="R1544" s="584"/>
      <c r="S1544" s="578"/>
      <c r="T1544" s="526"/>
      <c r="U1544" s="526"/>
      <c r="V1544" s="174" t="s">
        <v>105</v>
      </c>
      <c r="W1544" s="269">
        <f>W1543</f>
        <v>1600</v>
      </c>
      <c r="X1544" s="193" t="s">
        <v>8</v>
      </c>
      <c r="Y1544" s="423"/>
      <c r="Z1544" s="420"/>
      <c r="AA1544" s="420"/>
      <c r="AB1544" s="420"/>
      <c r="AC1544" s="423"/>
      <c r="AD1544" s="420"/>
      <c r="AE1544" s="423"/>
      <c r="AF1544" s="420"/>
      <c r="AG1544" s="420"/>
      <c r="AH1544" s="420"/>
      <c r="AI1544" s="423"/>
      <c r="AJ1544" s="420"/>
      <c r="AK1544" s="423"/>
      <c r="AL1544" s="420"/>
      <c r="AM1544" s="420"/>
      <c r="AN1544" s="420"/>
      <c r="AO1544" s="423"/>
      <c r="AP1544" s="420"/>
      <c r="AQ1544" s="423"/>
      <c r="AR1544" s="420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</row>
    <row r="1545" spans="1:86" ht="30" customHeight="1">
      <c r="A1545" s="528">
        <v>402</v>
      </c>
      <c r="B1545" s="609" t="s">
        <v>1624</v>
      </c>
      <c r="C1545" s="579" t="s">
        <v>1625</v>
      </c>
      <c r="D1545" s="577">
        <v>0.4</v>
      </c>
      <c r="E1545" s="577">
        <v>2000</v>
      </c>
      <c r="F1545" s="577">
        <v>0.4</v>
      </c>
      <c r="G1545" s="577">
        <v>2000</v>
      </c>
      <c r="H1545" s="583"/>
      <c r="I1545" s="583"/>
      <c r="J1545" s="583"/>
      <c r="K1545" s="577"/>
      <c r="L1545" s="583"/>
      <c r="M1545" s="577"/>
      <c r="N1545" s="583"/>
      <c r="O1545" s="583"/>
      <c r="P1545" s="583"/>
      <c r="Q1545" s="577"/>
      <c r="R1545" s="583"/>
      <c r="S1545" s="577"/>
      <c r="T1545" s="525" t="s">
        <v>1932</v>
      </c>
      <c r="U1545" s="525" t="s">
        <v>1698</v>
      </c>
      <c r="V1545" s="372" t="s">
        <v>11</v>
      </c>
      <c r="W1545" s="243">
        <v>0.3</v>
      </c>
      <c r="X1545" s="112" t="s">
        <v>5</v>
      </c>
      <c r="Y1545" s="421">
        <v>4038.3390000000004</v>
      </c>
      <c r="Z1545" s="418"/>
      <c r="AA1545" s="418"/>
      <c r="AB1545" s="418"/>
      <c r="AC1545" s="421"/>
      <c r="AD1545" s="418"/>
      <c r="AE1545" s="421"/>
      <c r="AF1545" s="418"/>
      <c r="AG1545" s="418"/>
      <c r="AH1545" s="418"/>
      <c r="AI1545" s="421"/>
      <c r="AJ1545" s="418"/>
      <c r="AK1545" s="421"/>
      <c r="AL1545" s="418"/>
      <c r="AM1545" s="418"/>
      <c r="AN1545" s="418"/>
      <c r="AO1545" s="421"/>
      <c r="AP1545" s="418"/>
      <c r="AQ1545" s="421"/>
      <c r="AR1545" s="418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</row>
    <row r="1546" spans="1:86">
      <c r="A1546" s="529"/>
      <c r="B1546" s="628"/>
      <c r="C1546" s="627"/>
      <c r="D1546" s="633"/>
      <c r="E1546" s="633"/>
      <c r="F1546" s="633"/>
      <c r="G1546" s="633"/>
      <c r="H1546" s="632"/>
      <c r="I1546" s="632"/>
      <c r="J1546" s="632"/>
      <c r="K1546" s="633"/>
      <c r="L1546" s="632"/>
      <c r="M1546" s="633"/>
      <c r="N1546" s="632"/>
      <c r="O1546" s="632"/>
      <c r="P1546" s="632"/>
      <c r="Q1546" s="633"/>
      <c r="R1546" s="632"/>
      <c r="S1546" s="633"/>
      <c r="T1546" s="526"/>
      <c r="U1546" s="526"/>
      <c r="V1546" s="374"/>
      <c r="W1546" s="243">
        <v>1500</v>
      </c>
      <c r="X1546" s="112" t="s">
        <v>5</v>
      </c>
      <c r="Y1546" s="422"/>
      <c r="Z1546" s="419"/>
      <c r="AA1546" s="419"/>
      <c r="AB1546" s="419"/>
      <c r="AC1546" s="422"/>
      <c r="AD1546" s="419"/>
      <c r="AE1546" s="422"/>
      <c r="AF1546" s="419"/>
      <c r="AG1546" s="419"/>
      <c r="AH1546" s="419"/>
      <c r="AI1546" s="422"/>
      <c r="AJ1546" s="419"/>
      <c r="AK1546" s="422"/>
      <c r="AL1546" s="419"/>
      <c r="AM1546" s="419"/>
      <c r="AN1546" s="419"/>
      <c r="AO1546" s="422"/>
      <c r="AP1546" s="419"/>
      <c r="AQ1546" s="422"/>
      <c r="AR1546" s="419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</row>
    <row r="1547" spans="1:86">
      <c r="A1547" s="530"/>
      <c r="B1547" s="610"/>
      <c r="C1547" s="580"/>
      <c r="D1547" s="578"/>
      <c r="E1547" s="578"/>
      <c r="F1547" s="578"/>
      <c r="G1547" s="578"/>
      <c r="H1547" s="584"/>
      <c r="I1547" s="584"/>
      <c r="J1547" s="584"/>
      <c r="K1547" s="578"/>
      <c r="L1547" s="584"/>
      <c r="M1547" s="578"/>
      <c r="N1547" s="584"/>
      <c r="O1547" s="584"/>
      <c r="P1547" s="584"/>
      <c r="Q1547" s="578"/>
      <c r="R1547" s="584"/>
      <c r="S1547" s="578"/>
      <c r="T1547" s="526"/>
      <c r="U1547" s="526"/>
      <c r="V1547" s="174" t="s">
        <v>105</v>
      </c>
      <c r="W1547" s="269">
        <f>W1546</f>
        <v>1500</v>
      </c>
      <c r="X1547" s="193" t="s">
        <v>8</v>
      </c>
      <c r="Y1547" s="423"/>
      <c r="Z1547" s="420"/>
      <c r="AA1547" s="420"/>
      <c r="AB1547" s="420"/>
      <c r="AC1547" s="423"/>
      <c r="AD1547" s="420"/>
      <c r="AE1547" s="423"/>
      <c r="AF1547" s="420"/>
      <c r="AG1547" s="420"/>
      <c r="AH1547" s="420"/>
      <c r="AI1547" s="423"/>
      <c r="AJ1547" s="420"/>
      <c r="AK1547" s="423"/>
      <c r="AL1547" s="420"/>
      <c r="AM1547" s="420"/>
      <c r="AN1547" s="420"/>
      <c r="AO1547" s="423"/>
      <c r="AP1547" s="420"/>
      <c r="AQ1547" s="423"/>
      <c r="AR1547" s="420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</row>
    <row r="1548" spans="1:86" s="61" customFormat="1" ht="30.75" customHeight="1">
      <c r="A1548" s="468">
        <v>403</v>
      </c>
      <c r="B1548" s="440" t="s">
        <v>1626</v>
      </c>
      <c r="C1548" s="498" t="s">
        <v>1627</v>
      </c>
      <c r="D1548" s="501">
        <v>0.9</v>
      </c>
      <c r="E1548" s="501">
        <v>3330</v>
      </c>
      <c r="F1548" s="501">
        <v>0.9</v>
      </c>
      <c r="G1548" s="501">
        <v>3330</v>
      </c>
      <c r="H1548" s="440" t="s">
        <v>1930</v>
      </c>
      <c r="I1548" s="440" t="s">
        <v>1931</v>
      </c>
      <c r="J1548" s="387" t="s">
        <v>11</v>
      </c>
      <c r="K1548" s="320">
        <v>0.9</v>
      </c>
      <c r="L1548" s="321" t="s">
        <v>5</v>
      </c>
      <c r="M1548" s="387">
        <v>5327.518</v>
      </c>
      <c r="N1548" s="387"/>
      <c r="O1548" s="387"/>
      <c r="P1548" s="387"/>
      <c r="Q1548" s="387"/>
      <c r="R1548" s="387"/>
      <c r="S1548" s="387"/>
      <c r="T1548" s="387"/>
      <c r="U1548" s="387"/>
      <c r="V1548" s="387"/>
      <c r="W1548" s="387"/>
      <c r="X1548" s="387"/>
      <c r="Y1548" s="387"/>
      <c r="Z1548" s="387"/>
      <c r="AA1548" s="387"/>
      <c r="AB1548" s="387"/>
      <c r="AC1548" s="387"/>
      <c r="AD1548" s="387"/>
      <c r="AE1548" s="387"/>
      <c r="AF1548" s="387"/>
      <c r="AG1548" s="387"/>
      <c r="AH1548" s="387"/>
      <c r="AI1548" s="387"/>
      <c r="AJ1548" s="387"/>
      <c r="AK1548" s="387"/>
      <c r="AL1548" s="387"/>
      <c r="AM1548" s="387"/>
      <c r="AN1548" s="387"/>
      <c r="AO1548" s="387"/>
      <c r="AP1548" s="387"/>
      <c r="AQ1548" s="387"/>
      <c r="AR1548" s="387"/>
      <c r="AS1548" s="72"/>
      <c r="AT1548" s="72"/>
      <c r="AU1548" s="72"/>
      <c r="AV1548" s="72"/>
      <c r="AW1548" s="72"/>
      <c r="AX1548" s="72"/>
      <c r="AY1548" s="72"/>
      <c r="AZ1548" s="72"/>
      <c r="BA1548" s="72"/>
      <c r="BB1548" s="72"/>
      <c r="BC1548" s="72"/>
      <c r="BD1548" s="72"/>
      <c r="BE1548" s="72"/>
      <c r="BF1548" s="72"/>
      <c r="BG1548" s="72"/>
      <c r="BH1548" s="72"/>
      <c r="BI1548" s="72"/>
      <c r="BJ1548" s="72"/>
      <c r="BK1548" s="72"/>
      <c r="BL1548" s="72"/>
      <c r="BM1548" s="72"/>
      <c r="BN1548" s="72"/>
      <c r="BO1548" s="72"/>
      <c r="BP1548" s="72"/>
      <c r="BQ1548" s="72"/>
      <c r="BR1548" s="72"/>
      <c r="BS1548" s="72"/>
      <c r="BT1548" s="72"/>
      <c r="BU1548" s="72"/>
      <c r="BV1548" s="72"/>
      <c r="BW1548" s="72"/>
      <c r="BX1548" s="72"/>
      <c r="BY1548" s="72"/>
      <c r="BZ1548" s="72"/>
      <c r="CA1548" s="72"/>
      <c r="CB1548" s="72"/>
      <c r="CC1548" s="72"/>
      <c r="CD1548" s="72"/>
      <c r="CE1548" s="72"/>
      <c r="CF1548" s="72"/>
      <c r="CG1548" s="72"/>
      <c r="CH1548" s="72"/>
    </row>
    <row r="1549" spans="1:86" s="61" customFormat="1" ht="30.75" customHeight="1">
      <c r="A1549" s="469"/>
      <c r="B1549" s="441"/>
      <c r="C1549" s="499"/>
      <c r="D1549" s="502"/>
      <c r="E1549" s="502"/>
      <c r="F1549" s="502"/>
      <c r="G1549" s="502"/>
      <c r="H1549" s="441"/>
      <c r="I1549" s="441"/>
      <c r="J1549" s="389"/>
      <c r="K1549" s="320">
        <v>3330</v>
      </c>
      <c r="L1549" s="321" t="s">
        <v>8</v>
      </c>
      <c r="M1549" s="388"/>
      <c r="N1549" s="388"/>
      <c r="O1549" s="388"/>
      <c r="P1549" s="388"/>
      <c r="Q1549" s="388"/>
      <c r="R1549" s="388"/>
      <c r="S1549" s="388"/>
      <c r="T1549" s="388"/>
      <c r="U1549" s="388"/>
      <c r="V1549" s="388"/>
      <c r="W1549" s="388"/>
      <c r="X1549" s="388"/>
      <c r="Y1549" s="388"/>
      <c r="Z1549" s="388"/>
      <c r="AA1549" s="388"/>
      <c r="AB1549" s="388"/>
      <c r="AC1549" s="388"/>
      <c r="AD1549" s="388"/>
      <c r="AE1549" s="388"/>
      <c r="AF1549" s="388"/>
      <c r="AG1549" s="388"/>
      <c r="AH1549" s="388"/>
      <c r="AI1549" s="388"/>
      <c r="AJ1549" s="388"/>
      <c r="AK1549" s="388"/>
      <c r="AL1549" s="388"/>
      <c r="AM1549" s="388"/>
      <c r="AN1549" s="388"/>
      <c r="AO1549" s="388"/>
      <c r="AP1549" s="388"/>
      <c r="AQ1549" s="388"/>
      <c r="AR1549" s="388"/>
      <c r="AS1549" s="72"/>
      <c r="AT1549" s="72"/>
      <c r="AU1549" s="72"/>
      <c r="AV1549" s="72"/>
      <c r="AW1549" s="72"/>
      <c r="AX1549" s="72"/>
      <c r="AY1549" s="72"/>
      <c r="AZ1549" s="72"/>
      <c r="BA1549" s="72"/>
      <c r="BB1549" s="72"/>
      <c r="BC1549" s="72"/>
      <c r="BD1549" s="72"/>
      <c r="BE1549" s="72"/>
      <c r="BF1549" s="72"/>
      <c r="BG1549" s="72"/>
      <c r="BH1549" s="72"/>
      <c r="BI1549" s="72"/>
      <c r="BJ1549" s="72"/>
      <c r="BK1549" s="72"/>
      <c r="BL1549" s="72"/>
      <c r="BM1549" s="72"/>
      <c r="BN1549" s="72"/>
      <c r="BO1549" s="72"/>
      <c r="BP1549" s="72"/>
      <c r="BQ1549" s="72"/>
      <c r="BR1549" s="72"/>
      <c r="BS1549" s="72"/>
      <c r="BT1549" s="72"/>
      <c r="BU1549" s="72"/>
      <c r="BV1549" s="72"/>
      <c r="BW1549" s="72"/>
      <c r="BX1549" s="72"/>
      <c r="BY1549" s="72"/>
      <c r="BZ1549" s="72"/>
      <c r="CA1549" s="72"/>
      <c r="CB1549" s="72"/>
      <c r="CC1549" s="72"/>
      <c r="CD1549" s="72"/>
      <c r="CE1549" s="72"/>
      <c r="CF1549" s="72"/>
      <c r="CG1549" s="72"/>
      <c r="CH1549" s="72"/>
    </row>
    <row r="1550" spans="1:86">
      <c r="A1550" s="470"/>
      <c r="B1550" s="442"/>
      <c r="C1550" s="500"/>
      <c r="D1550" s="503"/>
      <c r="E1550" s="503"/>
      <c r="F1550" s="503"/>
      <c r="G1550" s="503"/>
      <c r="H1550" s="442"/>
      <c r="I1550" s="442"/>
      <c r="J1550" s="193" t="s">
        <v>105</v>
      </c>
      <c r="K1550" s="271">
        <f>K1549</f>
        <v>3330</v>
      </c>
      <c r="L1550" s="193" t="s">
        <v>8</v>
      </c>
      <c r="M1550" s="389"/>
      <c r="N1550" s="389"/>
      <c r="O1550" s="389"/>
      <c r="P1550" s="389"/>
      <c r="Q1550" s="389"/>
      <c r="R1550" s="389"/>
      <c r="S1550" s="389"/>
      <c r="T1550" s="389"/>
      <c r="U1550" s="389"/>
      <c r="V1550" s="389"/>
      <c r="W1550" s="389"/>
      <c r="X1550" s="389"/>
      <c r="Y1550" s="389"/>
      <c r="Z1550" s="389"/>
      <c r="AA1550" s="389"/>
      <c r="AB1550" s="389"/>
      <c r="AC1550" s="389"/>
      <c r="AD1550" s="389"/>
      <c r="AE1550" s="389"/>
      <c r="AF1550" s="389"/>
      <c r="AG1550" s="389"/>
      <c r="AH1550" s="389"/>
      <c r="AI1550" s="389"/>
      <c r="AJ1550" s="389"/>
      <c r="AK1550" s="389"/>
      <c r="AL1550" s="389"/>
      <c r="AM1550" s="389"/>
      <c r="AN1550" s="389"/>
      <c r="AO1550" s="389"/>
      <c r="AP1550" s="389"/>
      <c r="AQ1550" s="389"/>
      <c r="AR1550" s="389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</row>
    <row r="1551" spans="1:86" s="61" customFormat="1" ht="25.5" customHeight="1">
      <c r="A1551" s="645">
        <v>404</v>
      </c>
      <c r="B1551" s="405" t="s">
        <v>1628</v>
      </c>
      <c r="C1551" s="648" t="s">
        <v>1629</v>
      </c>
      <c r="D1551" s="390">
        <v>0.2</v>
      </c>
      <c r="E1551" s="390">
        <v>546</v>
      </c>
      <c r="F1551" s="390">
        <v>0.2</v>
      </c>
      <c r="G1551" s="390">
        <v>546</v>
      </c>
      <c r="H1551" s="390"/>
      <c r="I1551" s="390"/>
      <c r="J1551" s="390"/>
      <c r="K1551" s="390"/>
      <c r="L1551" s="390"/>
      <c r="M1551" s="390"/>
      <c r="N1551" s="405" t="s">
        <v>1930</v>
      </c>
      <c r="O1551" s="405" t="s">
        <v>2288</v>
      </c>
      <c r="P1551" s="405" t="s">
        <v>11</v>
      </c>
      <c r="Q1551" s="266">
        <v>0.16500000000000001</v>
      </c>
      <c r="R1551" s="303" t="s">
        <v>5</v>
      </c>
      <c r="S1551" s="399">
        <v>900.32299999999998</v>
      </c>
      <c r="T1551" s="659"/>
      <c r="U1551" s="659"/>
      <c r="V1551" s="659"/>
      <c r="W1551" s="399"/>
      <c r="X1551" s="659"/>
      <c r="Y1551" s="399"/>
      <c r="Z1551" s="659"/>
      <c r="AA1551" s="659"/>
      <c r="AB1551" s="659"/>
      <c r="AC1551" s="399"/>
      <c r="AD1551" s="659"/>
      <c r="AE1551" s="399"/>
      <c r="AF1551" s="659"/>
      <c r="AG1551" s="659"/>
      <c r="AH1551" s="659"/>
      <c r="AI1551" s="399"/>
      <c r="AJ1551" s="659"/>
      <c r="AK1551" s="399"/>
      <c r="AL1551" s="659"/>
      <c r="AM1551" s="659"/>
      <c r="AN1551" s="659"/>
      <c r="AO1551" s="399"/>
      <c r="AP1551" s="659"/>
      <c r="AQ1551" s="399"/>
      <c r="AR1551" s="659"/>
      <c r="AS1551" s="72"/>
      <c r="AT1551" s="72"/>
      <c r="AU1551" s="72"/>
      <c r="AV1551" s="72"/>
      <c r="AW1551" s="72"/>
      <c r="AX1551" s="72"/>
      <c r="AY1551" s="72"/>
      <c r="AZ1551" s="72"/>
      <c r="BA1551" s="72"/>
      <c r="BB1551" s="72"/>
      <c r="BC1551" s="72"/>
      <c r="BD1551" s="72"/>
      <c r="BE1551" s="72"/>
      <c r="BF1551" s="72"/>
      <c r="BG1551" s="72"/>
      <c r="BH1551" s="72"/>
      <c r="BI1551" s="72"/>
      <c r="BJ1551" s="72"/>
      <c r="BK1551" s="72"/>
      <c r="BL1551" s="72"/>
      <c r="BM1551" s="72"/>
      <c r="BN1551" s="72"/>
      <c r="BO1551" s="72"/>
      <c r="BP1551" s="72"/>
      <c r="BQ1551" s="72"/>
      <c r="BR1551" s="72"/>
      <c r="BS1551" s="72"/>
      <c r="BT1551" s="72"/>
      <c r="BU1551" s="72"/>
      <c r="BV1551" s="72"/>
      <c r="BW1551" s="72"/>
      <c r="BX1551" s="72"/>
      <c r="BY1551" s="72"/>
      <c r="BZ1551" s="72"/>
      <c r="CA1551" s="72"/>
      <c r="CB1551" s="72"/>
      <c r="CC1551" s="72"/>
      <c r="CD1551" s="72"/>
      <c r="CE1551" s="72"/>
      <c r="CF1551" s="72"/>
      <c r="CG1551" s="72"/>
      <c r="CH1551" s="72"/>
    </row>
    <row r="1552" spans="1:86" s="61" customFormat="1" ht="25.5" customHeight="1">
      <c r="A1552" s="646"/>
      <c r="B1552" s="406"/>
      <c r="C1552" s="649"/>
      <c r="D1552" s="391"/>
      <c r="E1552" s="391"/>
      <c r="F1552" s="391"/>
      <c r="G1552" s="391"/>
      <c r="H1552" s="391"/>
      <c r="I1552" s="391"/>
      <c r="J1552" s="391"/>
      <c r="K1552" s="391"/>
      <c r="L1552" s="391"/>
      <c r="M1552" s="391"/>
      <c r="N1552" s="406"/>
      <c r="O1552" s="406"/>
      <c r="P1552" s="407"/>
      <c r="Q1552" s="266">
        <v>577.5</v>
      </c>
      <c r="R1552" s="303" t="s">
        <v>8</v>
      </c>
      <c r="S1552" s="400"/>
      <c r="T1552" s="660"/>
      <c r="U1552" s="660"/>
      <c r="V1552" s="660"/>
      <c r="W1552" s="400"/>
      <c r="X1552" s="660"/>
      <c r="Y1552" s="400"/>
      <c r="Z1552" s="660"/>
      <c r="AA1552" s="660"/>
      <c r="AB1552" s="660"/>
      <c r="AC1552" s="400"/>
      <c r="AD1552" s="660"/>
      <c r="AE1552" s="400"/>
      <c r="AF1552" s="660"/>
      <c r="AG1552" s="660"/>
      <c r="AH1552" s="660"/>
      <c r="AI1552" s="400"/>
      <c r="AJ1552" s="660"/>
      <c r="AK1552" s="400"/>
      <c r="AL1552" s="660"/>
      <c r="AM1552" s="660"/>
      <c r="AN1552" s="660"/>
      <c r="AO1552" s="400"/>
      <c r="AP1552" s="660"/>
      <c r="AQ1552" s="400"/>
      <c r="AR1552" s="660"/>
      <c r="AS1552" s="72"/>
      <c r="AT1552" s="72"/>
      <c r="AU1552" s="72"/>
      <c r="AV1552" s="72"/>
      <c r="AW1552" s="72"/>
      <c r="AX1552" s="72"/>
      <c r="AY1552" s="72"/>
      <c r="AZ1552" s="72"/>
      <c r="BA1552" s="72"/>
      <c r="BB1552" s="72"/>
      <c r="BC1552" s="72"/>
      <c r="BD1552" s="72"/>
      <c r="BE1552" s="72"/>
      <c r="BF1552" s="72"/>
      <c r="BG1552" s="72"/>
      <c r="BH1552" s="72"/>
      <c r="BI1552" s="72"/>
      <c r="BJ1552" s="72"/>
      <c r="BK1552" s="72"/>
      <c r="BL1552" s="72"/>
      <c r="BM1552" s="72"/>
      <c r="BN1552" s="72"/>
      <c r="BO1552" s="72"/>
      <c r="BP1552" s="72"/>
      <c r="BQ1552" s="72"/>
      <c r="BR1552" s="72"/>
      <c r="BS1552" s="72"/>
      <c r="BT1552" s="72"/>
      <c r="BU1552" s="72"/>
      <c r="BV1552" s="72"/>
      <c r="BW1552" s="72"/>
      <c r="BX1552" s="72"/>
      <c r="BY1552" s="72"/>
      <c r="BZ1552" s="72"/>
      <c r="CA1552" s="72"/>
      <c r="CB1552" s="72"/>
      <c r="CC1552" s="72"/>
      <c r="CD1552" s="72"/>
      <c r="CE1552" s="72"/>
      <c r="CF1552" s="72"/>
      <c r="CG1552" s="72"/>
      <c r="CH1552" s="72"/>
    </row>
    <row r="1553" spans="1:86" s="61" customFormat="1">
      <c r="A1553" s="647"/>
      <c r="B1553" s="407"/>
      <c r="C1553" s="650"/>
      <c r="D1553" s="392"/>
      <c r="E1553" s="392"/>
      <c r="F1553" s="392"/>
      <c r="G1553" s="392"/>
      <c r="H1553" s="392"/>
      <c r="I1553" s="392"/>
      <c r="J1553" s="392"/>
      <c r="K1553" s="392"/>
      <c r="L1553" s="392"/>
      <c r="M1553" s="392"/>
      <c r="N1553" s="407"/>
      <c r="O1553" s="407"/>
      <c r="P1553" s="303" t="s">
        <v>105</v>
      </c>
      <c r="Q1553" s="266">
        <f>Q1552</f>
        <v>577.5</v>
      </c>
      <c r="R1553" s="303" t="s">
        <v>8</v>
      </c>
      <c r="S1553" s="401"/>
      <c r="T1553" s="661"/>
      <c r="U1553" s="661"/>
      <c r="V1553" s="661"/>
      <c r="W1553" s="401"/>
      <c r="X1553" s="661"/>
      <c r="Y1553" s="401"/>
      <c r="Z1553" s="661"/>
      <c r="AA1553" s="661"/>
      <c r="AB1553" s="661"/>
      <c r="AC1553" s="401"/>
      <c r="AD1553" s="661"/>
      <c r="AE1553" s="401"/>
      <c r="AF1553" s="661"/>
      <c r="AG1553" s="661"/>
      <c r="AH1553" s="661"/>
      <c r="AI1553" s="401"/>
      <c r="AJ1553" s="661"/>
      <c r="AK1553" s="401"/>
      <c r="AL1553" s="661"/>
      <c r="AM1553" s="661"/>
      <c r="AN1553" s="661"/>
      <c r="AO1553" s="401"/>
      <c r="AP1553" s="661"/>
      <c r="AQ1553" s="401"/>
      <c r="AR1553" s="661"/>
    </row>
    <row r="1554" spans="1:86" ht="30" customHeight="1">
      <c r="A1554" s="528">
        <v>405</v>
      </c>
      <c r="B1554" s="609">
        <v>355618</v>
      </c>
      <c r="C1554" s="579" t="s">
        <v>1630</v>
      </c>
      <c r="D1554" s="577">
        <v>0.3</v>
      </c>
      <c r="E1554" s="577">
        <v>900</v>
      </c>
      <c r="F1554" s="577">
        <v>0.3</v>
      </c>
      <c r="G1554" s="577">
        <v>900</v>
      </c>
      <c r="H1554" s="583"/>
      <c r="I1554" s="583"/>
      <c r="J1554" s="583"/>
      <c r="K1554" s="577"/>
      <c r="L1554" s="583"/>
      <c r="M1554" s="577"/>
      <c r="N1554" s="583"/>
      <c r="O1554" s="583"/>
      <c r="P1554" s="583"/>
      <c r="Q1554" s="577"/>
      <c r="R1554" s="583"/>
      <c r="S1554" s="577"/>
      <c r="T1554" s="525" t="s">
        <v>1929</v>
      </c>
      <c r="U1554" s="525" t="s">
        <v>1698</v>
      </c>
      <c r="V1554" s="372" t="s">
        <v>11</v>
      </c>
      <c r="W1554" s="243">
        <v>0.3</v>
      </c>
      <c r="X1554" s="112" t="s">
        <v>5</v>
      </c>
      <c r="Y1554" s="421">
        <v>4038.3389999999995</v>
      </c>
      <c r="Z1554" s="418"/>
      <c r="AA1554" s="418"/>
      <c r="AB1554" s="418"/>
      <c r="AC1554" s="421"/>
      <c r="AD1554" s="418"/>
      <c r="AE1554" s="421"/>
      <c r="AF1554" s="418"/>
      <c r="AG1554" s="418"/>
      <c r="AH1554" s="418"/>
      <c r="AI1554" s="421"/>
      <c r="AJ1554" s="418"/>
      <c r="AK1554" s="421"/>
      <c r="AL1554" s="418"/>
      <c r="AM1554" s="418"/>
      <c r="AN1554" s="418"/>
      <c r="AO1554" s="421"/>
      <c r="AP1554" s="418"/>
      <c r="AQ1554" s="421"/>
      <c r="AR1554" s="418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</row>
    <row r="1555" spans="1:86">
      <c r="A1555" s="529"/>
      <c r="B1555" s="628"/>
      <c r="C1555" s="627"/>
      <c r="D1555" s="633"/>
      <c r="E1555" s="633"/>
      <c r="F1555" s="633"/>
      <c r="G1555" s="633"/>
      <c r="H1555" s="632"/>
      <c r="I1555" s="632"/>
      <c r="J1555" s="632"/>
      <c r="K1555" s="633"/>
      <c r="L1555" s="632"/>
      <c r="M1555" s="633"/>
      <c r="N1555" s="632"/>
      <c r="O1555" s="632"/>
      <c r="P1555" s="632"/>
      <c r="Q1555" s="633"/>
      <c r="R1555" s="632"/>
      <c r="S1555" s="633"/>
      <c r="T1555" s="526"/>
      <c r="U1555" s="526"/>
      <c r="V1555" s="374"/>
      <c r="W1555" s="243">
        <v>900</v>
      </c>
      <c r="X1555" s="112" t="s">
        <v>8</v>
      </c>
      <c r="Y1555" s="422"/>
      <c r="Z1555" s="419"/>
      <c r="AA1555" s="419"/>
      <c r="AB1555" s="419"/>
      <c r="AC1555" s="422"/>
      <c r="AD1555" s="419"/>
      <c r="AE1555" s="422"/>
      <c r="AF1555" s="419"/>
      <c r="AG1555" s="419"/>
      <c r="AH1555" s="419"/>
      <c r="AI1555" s="422"/>
      <c r="AJ1555" s="419"/>
      <c r="AK1555" s="422"/>
      <c r="AL1555" s="419"/>
      <c r="AM1555" s="419"/>
      <c r="AN1555" s="419"/>
      <c r="AO1555" s="422"/>
      <c r="AP1555" s="419"/>
      <c r="AQ1555" s="422"/>
      <c r="AR1555" s="419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</row>
    <row r="1556" spans="1:86">
      <c r="A1556" s="530"/>
      <c r="B1556" s="610"/>
      <c r="C1556" s="580"/>
      <c r="D1556" s="578"/>
      <c r="E1556" s="578"/>
      <c r="F1556" s="578"/>
      <c r="G1556" s="578"/>
      <c r="H1556" s="584"/>
      <c r="I1556" s="584"/>
      <c r="J1556" s="584"/>
      <c r="K1556" s="578"/>
      <c r="L1556" s="584"/>
      <c r="M1556" s="578"/>
      <c r="N1556" s="584"/>
      <c r="O1556" s="584"/>
      <c r="P1556" s="584"/>
      <c r="Q1556" s="578"/>
      <c r="R1556" s="584"/>
      <c r="S1556" s="578"/>
      <c r="T1556" s="526"/>
      <c r="U1556" s="526"/>
      <c r="V1556" s="174" t="s">
        <v>105</v>
      </c>
      <c r="W1556" s="269">
        <f>W1555</f>
        <v>900</v>
      </c>
      <c r="X1556" s="193" t="s">
        <v>8</v>
      </c>
      <c r="Y1556" s="423"/>
      <c r="Z1556" s="420"/>
      <c r="AA1556" s="420"/>
      <c r="AB1556" s="420"/>
      <c r="AC1556" s="423"/>
      <c r="AD1556" s="420"/>
      <c r="AE1556" s="423"/>
      <c r="AF1556" s="420"/>
      <c r="AG1556" s="420"/>
      <c r="AH1556" s="420"/>
      <c r="AI1556" s="423"/>
      <c r="AJ1556" s="420"/>
      <c r="AK1556" s="423"/>
      <c r="AL1556" s="420"/>
      <c r="AM1556" s="420"/>
      <c r="AN1556" s="420"/>
      <c r="AO1556" s="423"/>
      <c r="AP1556" s="420"/>
      <c r="AQ1556" s="423"/>
      <c r="AR1556" s="420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</row>
    <row r="1557" spans="1:86" ht="25.5" customHeight="1">
      <c r="A1557" s="468">
        <v>406</v>
      </c>
      <c r="B1557" s="440">
        <v>345423</v>
      </c>
      <c r="C1557" s="498" t="s">
        <v>1631</v>
      </c>
      <c r="D1557" s="501">
        <v>3.9</v>
      </c>
      <c r="E1557" s="501">
        <v>21560</v>
      </c>
      <c r="F1557" s="501">
        <v>3.9</v>
      </c>
      <c r="G1557" s="501">
        <v>21560</v>
      </c>
      <c r="H1557" s="440"/>
      <c r="I1557" s="440"/>
      <c r="J1557" s="440"/>
      <c r="K1557" s="501"/>
      <c r="L1557" s="440"/>
      <c r="M1557" s="501"/>
      <c r="N1557" s="440" t="s">
        <v>1927</v>
      </c>
      <c r="O1557" s="440" t="s">
        <v>1928</v>
      </c>
      <c r="P1557" s="440" t="s">
        <v>11</v>
      </c>
      <c r="Q1557" s="243">
        <v>3.335</v>
      </c>
      <c r="R1557" s="112" t="s">
        <v>5</v>
      </c>
      <c r="S1557" s="421">
        <f>33168.31</f>
        <v>33168.31</v>
      </c>
      <c r="T1557" s="418"/>
      <c r="U1557" s="418"/>
      <c r="V1557" s="418"/>
      <c r="W1557" s="421"/>
      <c r="X1557" s="418"/>
      <c r="Y1557" s="421"/>
      <c r="Z1557" s="418"/>
      <c r="AA1557" s="418"/>
      <c r="AB1557" s="418"/>
      <c r="AC1557" s="421"/>
      <c r="AD1557" s="418"/>
      <c r="AE1557" s="421"/>
      <c r="AF1557" s="418"/>
      <c r="AG1557" s="418"/>
      <c r="AH1557" s="418"/>
      <c r="AI1557" s="421"/>
      <c r="AJ1557" s="418"/>
      <c r="AK1557" s="421"/>
      <c r="AL1557" s="418"/>
      <c r="AM1557" s="418"/>
      <c r="AN1557" s="418"/>
      <c r="AO1557" s="421"/>
      <c r="AP1557" s="418"/>
      <c r="AQ1557" s="421"/>
      <c r="AR1557" s="418"/>
    </row>
    <row r="1558" spans="1:86" ht="25.5" customHeight="1">
      <c r="A1558" s="469"/>
      <c r="B1558" s="441"/>
      <c r="C1558" s="499"/>
      <c r="D1558" s="502"/>
      <c r="E1558" s="502"/>
      <c r="F1558" s="502"/>
      <c r="G1558" s="502"/>
      <c r="H1558" s="441"/>
      <c r="I1558" s="441"/>
      <c r="J1558" s="441"/>
      <c r="K1558" s="502"/>
      <c r="L1558" s="441"/>
      <c r="M1558" s="502"/>
      <c r="N1558" s="441"/>
      <c r="O1558" s="441"/>
      <c r="P1558" s="442"/>
      <c r="Q1558" s="243">
        <v>18343</v>
      </c>
      <c r="R1558" s="112" t="s">
        <v>8</v>
      </c>
      <c r="S1558" s="422"/>
      <c r="T1558" s="419"/>
      <c r="U1558" s="419"/>
      <c r="V1558" s="419"/>
      <c r="W1558" s="422"/>
      <c r="X1558" s="419"/>
      <c r="Y1558" s="422"/>
      <c r="Z1558" s="419"/>
      <c r="AA1558" s="419"/>
      <c r="AB1558" s="419"/>
      <c r="AC1558" s="422"/>
      <c r="AD1558" s="419"/>
      <c r="AE1558" s="422"/>
      <c r="AF1558" s="419"/>
      <c r="AG1558" s="419"/>
      <c r="AH1558" s="419"/>
      <c r="AI1558" s="422"/>
      <c r="AJ1558" s="419"/>
      <c r="AK1558" s="422"/>
      <c r="AL1558" s="419"/>
      <c r="AM1558" s="419"/>
      <c r="AN1558" s="419"/>
      <c r="AO1558" s="422"/>
      <c r="AP1558" s="419"/>
      <c r="AQ1558" s="422"/>
      <c r="AR1558" s="419"/>
    </row>
    <row r="1559" spans="1:86">
      <c r="A1559" s="470"/>
      <c r="B1559" s="442"/>
      <c r="C1559" s="500"/>
      <c r="D1559" s="503"/>
      <c r="E1559" s="503"/>
      <c r="F1559" s="503"/>
      <c r="G1559" s="503"/>
      <c r="H1559" s="442"/>
      <c r="I1559" s="442"/>
      <c r="J1559" s="442"/>
      <c r="K1559" s="503"/>
      <c r="L1559" s="442"/>
      <c r="M1559" s="503"/>
      <c r="N1559" s="442"/>
      <c r="O1559" s="442"/>
      <c r="P1559" s="174" t="s">
        <v>105</v>
      </c>
      <c r="Q1559" s="269">
        <f>Q1558</f>
        <v>18343</v>
      </c>
      <c r="R1559" s="193" t="s">
        <v>8</v>
      </c>
      <c r="S1559" s="423"/>
      <c r="T1559" s="420"/>
      <c r="U1559" s="420"/>
      <c r="V1559" s="420"/>
      <c r="W1559" s="423"/>
      <c r="X1559" s="420"/>
      <c r="Y1559" s="423"/>
      <c r="Z1559" s="420"/>
      <c r="AA1559" s="420"/>
      <c r="AB1559" s="420"/>
      <c r="AC1559" s="423"/>
      <c r="AD1559" s="420"/>
      <c r="AE1559" s="423"/>
      <c r="AF1559" s="420"/>
      <c r="AG1559" s="420"/>
      <c r="AH1559" s="420"/>
      <c r="AI1559" s="423"/>
      <c r="AJ1559" s="420"/>
      <c r="AK1559" s="423"/>
      <c r="AL1559" s="420"/>
      <c r="AM1559" s="420"/>
      <c r="AN1559" s="420"/>
      <c r="AO1559" s="423"/>
      <c r="AP1559" s="420"/>
      <c r="AQ1559" s="423"/>
      <c r="AR1559" s="420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</row>
    <row r="1560" spans="1:86" ht="12.75" customHeight="1">
      <c r="A1560" s="528">
        <v>407</v>
      </c>
      <c r="B1560" s="484">
        <v>335742</v>
      </c>
      <c r="C1560" s="552" t="s">
        <v>1632</v>
      </c>
      <c r="D1560" s="555">
        <v>1</v>
      </c>
      <c r="E1560" s="555">
        <v>7417.6</v>
      </c>
      <c r="F1560" s="555">
        <v>1</v>
      </c>
      <c r="G1560" s="555">
        <v>7417.6</v>
      </c>
      <c r="H1560" s="558"/>
      <c r="I1560" s="558"/>
      <c r="J1560" s="558"/>
      <c r="K1560" s="555"/>
      <c r="L1560" s="558"/>
      <c r="M1560" s="555"/>
      <c r="N1560" s="418"/>
      <c r="O1560" s="418"/>
      <c r="P1560" s="418"/>
      <c r="Q1560" s="421"/>
      <c r="R1560" s="418"/>
      <c r="S1560" s="421"/>
      <c r="T1560" s="525" t="s">
        <v>1759</v>
      </c>
      <c r="U1560" s="525" t="s">
        <v>1926</v>
      </c>
      <c r="V1560" s="440" t="s">
        <v>11</v>
      </c>
      <c r="W1560" s="243">
        <v>0.376</v>
      </c>
      <c r="X1560" s="112" t="s">
        <v>5</v>
      </c>
      <c r="Y1560" s="421">
        <v>5061.5702099996579</v>
      </c>
      <c r="Z1560" s="418"/>
      <c r="AA1560" s="418"/>
      <c r="AB1560" s="418"/>
      <c r="AC1560" s="421"/>
      <c r="AD1560" s="418"/>
      <c r="AE1560" s="421"/>
      <c r="AF1560" s="418"/>
      <c r="AG1560" s="418"/>
      <c r="AH1560" s="418"/>
      <c r="AI1560" s="421"/>
      <c r="AJ1560" s="418"/>
      <c r="AK1560" s="421"/>
      <c r="AL1560" s="418"/>
      <c r="AM1560" s="418"/>
      <c r="AN1560" s="418"/>
      <c r="AO1560" s="421"/>
      <c r="AP1560" s="418"/>
      <c r="AQ1560" s="421"/>
      <c r="AR1560" s="418"/>
    </row>
    <row r="1561" spans="1:86">
      <c r="A1561" s="529"/>
      <c r="B1561" s="504"/>
      <c r="C1561" s="553"/>
      <c r="D1561" s="556"/>
      <c r="E1561" s="556"/>
      <c r="F1561" s="556"/>
      <c r="G1561" s="556"/>
      <c r="H1561" s="559"/>
      <c r="I1561" s="559"/>
      <c r="J1561" s="559"/>
      <c r="K1561" s="556"/>
      <c r="L1561" s="559"/>
      <c r="M1561" s="556"/>
      <c r="N1561" s="419"/>
      <c r="O1561" s="419"/>
      <c r="P1561" s="419"/>
      <c r="Q1561" s="422"/>
      <c r="R1561" s="419"/>
      <c r="S1561" s="422"/>
      <c r="T1561" s="526"/>
      <c r="U1561" s="526"/>
      <c r="V1561" s="442"/>
      <c r="W1561" s="243">
        <v>2857.6</v>
      </c>
      <c r="X1561" s="112" t="s">
        <v>8</v>
      </c>
      <c r="Y1561" s="422"/>
      <c r="Z1561" s="419"/>
      <c r="AA1561" s="419"/>
      <c r="AB1561" s="419"/>
      <c r="AC1561" s="422"/>
      <c r="AD1561" s="419"/>
      <c r="AE1561" s="422"/>
      <c r="AF1561" s="419"/>
      <c r="AG1561" s="419"/>
      <c r="AH1561" s="419"/>
      <c r="AI1561" s="422"/>
      <c r="AJ1561" s="419"/>
      <c r="AK1561" s="422"/>
      <c r="AL1561" s="419"/>
      <c r="AM1561" s="419"/>
      <c r="AN1561" s="419"/>
      <c r="AO1561" s="422"/>
      <c r="AP1561" s="419"/>
      <c r="AQ1561" s="422"/>
      <c r="AR1561" s="419"/>
    </row>
    <row r="1562" spans="1:86">
      <c r="A1562" s="529"/>
      <c r="B1562" s="504"/>
      <c r="C1562" s="553"/>
      <c r="D1562" s="556"/>
      <c r="E1562" s="556"/>
      <c r="F1562" s="556"/>
      <c r="G1562" s="556"/>
      <c r="H1562" s="559"/>
      <c r="I1562" s="559"/>
      <c r="J1562" s="559"/>
      <c r="K1562" s="556"/>
      <c r="L1562" s="559"/>
      <c r="M1562" s="556"/>
      <c r="N1562" s="419"/>
      <c r="O1562" s="419"/>
      <c r="P1562" s="419"/>
      <c r="Q1562" s="422"/>
      <c r="R1562" s="419"/>
      <c r="S1562" s="422"/>
      <c r="T1562" s="526"/>
      <c r="U1562" s="526"/>
      <c r="V1562" s="372" t="s">
        <v>12</v>
      </c>
      <c r="W1562" s="268">
        <v>120</v>
      </c>
      <c r="X1562" s="112" t="s">
        <v>8</v>
      </c>
      <c r="Y1562" s="422"/>
      <c r="Z1562" s="419"/>
      <c r="AA1562" s="419"/>
      <c r="AB1562" s="419"/>
      <c r="AC1562" s="422"/>
      <c r="AD1562" s="419"/>
      <c r="AE1562" s="422"/>
      <c r="AF1562" s="419"/>
      <c r="AG1562" s="419"/>
      <c r="AH1562" s="419"/>
      <c r="AI1562" s="422"/>
      <c r="AJ1562" s="419"/>
      <c r="AK1562" s="422"/>
      <c r="AL1562" s="419"/>
      <c r="AM1562" s="419"/>
      <c r="AN1562" s="419"/>
      <c r="AO1562" s="422"/>
      <c r="AP1562" s="419"/>
      <c r="AQ1562" s="422"/>
      <c r="AR1562" s="419"/>
    </row>
    <row r="1563" spans="1:86">
      <c r="A1563" s="529"/>
      <c r="B1563" s="504"/>
      <c r="C1563" s="553"/>
      <c r="D1563" s="556"/>
      <c r="E1563" s="556"/>
      <c r="F1563" s="556"/>
      <c r="G1563" s="556"/>
      <c r="H1563" s="559"/>
      <c r="I1563" s="559"/>
      <c r="J1563" s="559"/>
      <c r="K1563" s="556"/>
      <c r="L1563" s="559"/>
      <c r="M1563" s="556"/>
      <c r="N1563" s="419"/>
      <c r="O1563" s="419"/>
      <c r="P1563" s="419"/>
      <c r="Q1563" s="422"/>
      <c r="R1563" s="419"/>
      <c r="S1563" s="422"/>
      <c r="T1563" s="526"/>
      <c r="U1563" s="526"/>
      <c r="V1563" s="374"/>
      <c r="W1563" s="267">
        <v>0.376</v>
      </c>
      <c r="X1563" s="112" t="s">
        <v>5</v>
      </c>
      <c r="Y1563" s="422"/>
      <c r="Z1563" s="419"/>
      <c r="AA1563" s="419"/>
      <c r="AB1563" s="419"/>
      <c r="AC1563" s="422"/>
      <c r="AD1563" s="419"/>
      <c r="AE1563" s="422"/>
      <c r="AF1563" s="419"/>
      <c r="AG1563" s="419"/>
      <c r="AH1563" s="419"/>
      <c r="AI1563" s="422"/>
      <c r="AJ1563" s="419"/>
      <c r="AK1563" s="422"/>
      <c r="AL1563" s="419"/>
      <c r="AM1563" s="419"/>
      <c r="AN1563" s="419"/>
      <c r="AO1563" s="422"/>
      <c r="AP1563" s="419"/>
      <c r="AQ1563" s="422"/>
      <c r="AR1563" s="419"/>
    </row>
    <row r="1564" spans="1:86">
      <c r="A1564" s="530"/>
      <c r="B1564" s="485"/>
      <c r="C1564" s="554"/>
      <c r="D1564" s="557"/>
      <c r="E1564" s="557"/>
      <c r="F1564" s="557"/>
      <c r="G1564" s="557"/>
      <c r="H1564" s="560"/>
      <c r="I1564" s="560"/>
      <c r="J1564" s="560"/>
      <c r="K1564" s="557"/>
      <c r="L1564" s="560"/>
      <c r="M1564" s="557"/>
      <c r="N1564" s="420"/>
      <c r="O1564" s="420"/>
      <c r="P1564" s="420"/>
      <c r="Q1564" s="423"/>
      <c r="R1564" s="420"/>
      <c r="S1564" s="423"/>
      <c r="T1564" s="527"/>
      <c r="U1564" s="527"/>
      <c r="V1564" s="174" t="s">
        <v>105</v>
      </c>
      <c r="W1564" s="269">
        <f>W1561</f>
        <v>2857.6</v>
      </c>
      <c r="X1564" s="193" t="s">
        <v>8</v>
      </c>
      <c r="Y1564" s="423"/>
      <c r="Z1564" s="420"/>
      <c r="AA1564" s="420"/>
      <c r="AB1564" s="420"/>
      <c r="AC1564" s="423"/>
      <c r="AD1564" s="420"/>
      <c r="AE1564" s="423"/>
      <c r="AF1564" s="420"/>
      <c r="AG1564" s="420"/>
      <c r="AH1564" s="420"/>
      <c r="AI1564" s="423"/>
      <c r="AJ1564" s="420"/>
      <c r="AK1564" s="423"/>
      <c r="AL1564" s="420"/>
      <c r="AM1564" s="420"/>
      <c r="AN1564" s="420"/>
      <c r="AO1564" s="423"/>
      <c r="AP1564" s="420"/>
      <c r="AQ1564" s="423"/>
      <c r="AR1564" s="420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</row>
    <row r="1565" spans="1:86" ht="25.5" customHeight="1">
      <c r="A1565" s="468">
        <v>408</v>
      </c>
      <c r="B1565" s="440">
        <v>333628</v>
      </c>
      <c r="C1565" s="498" t="s">
        <v>1639</v>
      </c>
      <c r="D1565" s="501">
        <v>0.6</v>
      </c>
      <c r="E1565" s="501">
        <v>2603</v>
      </c>
      <c r="F1565" s="501">
        <v>0.6</v>
      </c>
      <c r="G1565" s="501">
        <v>2603</v>
      </c>
      <c r="H1565" s="440"/>
      <c r="I1565" s="440"/>
      <c r="J1565" s="440"/>
      <c r="K1565" s="501"/>
      <c r="L1565" s="440"/>
      <c r="M1565" s="501"/>
      <c r="N1565" s="440" t="s">
        <v>1925</v>
      </c>
      <c r="O1565" s="440" t="s">
        <v>2169</v>
      </c>
      <c r="P1565" s="440" t="s">
        <v>11</v>
      </c>
      <c r="Q1565" s="243">
        <v>0.254</v>
      </c>
      <c r="R1565" s="112" t="s">
        <v>5</v>
      </c>
      <c r="S1565" s="421">
        <v>3283.3771535148744</v>
      </c>
      <c r="T1565" s="418"/>
      <c r="U1565" s="418"/>
      <c r="V1565" s="418"/>
      <c r="W1565" s="421"/>
      <c r="X1565" s="418"/>
      <c r="Y1565" s="421"/>
      <c r="Z1565" s="418"/>
      <c r="AA1565" s="418"/>
      <c r="AB1565" s="418"/>
      <c r="AC1565" s="421"/>
      <c r="AD1565" s="418"/>
      <c r="AE1565" s="421"/>
      <c r="AF1565" s="418"/>
      <c r="AG1565" s="418"/>
      <c r="AH1565" s="418"/>
      <c r="AI1565" s="421"/>
      <c r="AJ1565" s="418"/>
      <c r="AK1565" s="421"/>
      <c r="AL1565" s="418"/>
      <c r="AM1565" s="418"/>
      <c r="AN1565" s="418"/>
      <c r="AO1565" s="421"/>
      <c r="AP1565" s="418"/>
      <c r="AQ1565" s="421"/>
      <c r="AR1565" s="418"/>
    </row>
    <row r="1566" spans="1:86" ht="25.5" customHeight="1">
      <c r="A1566" s="469"/>
      <c r="B1566" s="441"/>
      <c r="C1566" s="499"/>
      <c r="D1566" s="502"/>
      <c r="E1566" s="502"/>
      <c r="F1566" s="502"/>
      <c r="G1566" s="502"/>
      <c r="H1566" s="441"/>
      <c r="I1566" s="441"/>
      <c r="J1566" s="441"/>
      <c r="K1566" s="502"/>
      <c r="L1566" s="441"/>
      <c r="M1566" s="502"/>
      <c r="N1566" s="441"/>
      <c r="O1566" s="441"/>
      <c r="P1566" s="442"/>
      <c r="Q1566" s="243">
        <v>461</v>
      </c>
      <c r="R1566" s="112" t="s">
        <v>8</v>
      </c>
      <c r="S1566" s="422"/>
      <c r="T1566" s="419"/>
      <c r="U1566" s="419"/>
      <c r="V1566" s="419"/>
      <c r="W1566" s="422"/>
      <c r="X1566" s="419"/>
      <c r="Y1566" s="422"/>
      <c r="Z1566" s="419"/>
      <c r="AA1566" s="419"/>
      <c r="AB1566" s="419"/>
      <c r="AC1566" s="422"/>
      <c r="AD1566" s="419"/>
      <c r="AE1566" s="422"/>
      <c r="AF1566" s="419"/>
      <c r="AG1566" s="419"/>
      <c r="AH1566" s="419"/>
      <c r="AI1566" s="422"/>
      <c r="AJ1566" s="419"/>
      <c r="AK1566" s="422"/>
      <c r="AL1566" s="419"/>
      <c r="AM1566" s="419"/>
      <c r="AN1566" s="419"/>
      <c r="AO1566" s="422"/>
      <c r="AP1566" s="419"/>
      <c r="AQ1566" s="422"/>
      <c r="AR1566" s="419"/>
    </row>
    <row r="1567" spans="1:86">
      <c r="A1567" s="470"/>
      <c r="B1567" s="442"/>
      <c r="C1567" s="500"/>
      <c r="D1567" s="503"/>
      <c r="E1567" s="503"/>
      <c r="F1567" s="503"/>
      <c r="G1567" s="503"/>
      <c r="H1567" s="442"/>
      <c r="I1567" s="442"/>
      <c r="J1567" s="442"/>
      <c r="K1567" s="503"/>
      <c r="L1567" s="442"/>
      <c r="M1567" s="503"/>
      <c r="N1567" s="442"/>
      <c r="O1567" s="442"/>
      <c r="P1567" s="174" t="s">
        <v>105</v>
      </c>
      <c r="Q1567" s="269">
        <f>Q1566</f>
        <v>461</v>
      </c>
      <c r="R1567" s="193" t="s">
        <v>8</v>
      </c>
      <c r="S1567" s="423"/>
      <c r="T1567" s="420"/>
      <c r="U1567" s="420"/>
      <c r="V1567" s="420"/>
      <c r="W1567" s="423"/>
      <c r="X1567" s="420"/>
      <c r="Y1567" s="423"/>
      <c r="Z1567" s="420"/>
      <c r="AA1567" s="420"/>
      <c r="AB1567" s="420"/>
      <c r="AC1567" s="423"/>
      <c r="AD1567" s="420"/>
      <c r="AE1567" s="423"/>
      <c r="AF1567" s="420"/>
      <c r="AG1567" s="420"/>
      <c r="AH1567" s="420"/>
      <c r="AI1567" s="423"/>
      <c r="AJ1567" s="420"/>
      <c r="AK1567" s="423"/>
      <c r="AL1567" s="420"/>
      <c r="AM1567" s="420"/>
      <c r="AN1567" s="420"/>
      <c r="AO1567" s="423"/>
      <c r="AP1567" s="420"/>
      <c r="AQ1567" s="423"/>
      <c r="AR1567" s="420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</row>
    <row r="1568" spans="1:86" ht="25.5" customHeight="1">
      <c r="A1568" s="468">
        <v>409</v>
      </c>
      <c r="B1568" s="440">
        <v>3397044</v>
      </c>
      <c r="C1568" s="498" t="s">
        <v>1641</v>
      </c>
      <c r="D1568" s="501">
        <v>0.7</v>
      </c>
      <c r="E1568" s="501">
        <v>4900</v>
      </c>
      <c r="F1568" s="501">
        <v>0.7</v>
      </c>
      <c r="G1568" s="501">
        <v>4900</v>
      </c>
      <c r="H1568" s="440"/>
      <c r="I1568" s="440"/>
      <c r="J1568" s="440"/>
      <c r="K1568" s="501"/>
      <c r="L1568" s="440"/>
      <c r="M1568" s="501"/>
      <c r="N1568" s="440" t="s">
        <v>1679</v>
      </c>
      <c r="O1568" s="440" t="s">
        <v>1924</v>
      </c>
      <c r="P1568" s="440" t="s">
        <v>11</v>
      </c>
      <c r="Q1568" s="243">
        <v>0.34</v>
      </c>
      <c r="R1568" s="112" t="s">
        <v>5</v>
      </c>
      <c r="S1568" s="421">
        <v>4394.7785802955405</v>
      </c>
      <c r="T1568" s="418"/>
      <c r="U1568" s="418"/>
      <c r="V1568" s="418"/>
      <c r="W1568" s="421"/>
      <c r="X1568" s="418"/>
      <c r="Y1568" s="421"/>
      <c r="Z1568" s="418"/>
      <c r="AA1568" s="418"/>
      <c r="AB1568" s="418"/>
      <c r="AC1568" s="421"/>
      <c r="AD1568" s="418"/>
      <c r="AE1568" s="421"/>
      <c r="AF1568" s="418"/>
      <c r="AG1568" s="418"/>
      <c r="AH1568" s="418"/>
      <c r="AI1568" s="421"/>
      <c r="AJ1568" s="418"/>
      <c r="AK1568" s="421"/>
      <c r="AL1568" s="418"/>
      <c r="AM1568" s="418"/>
      <c r="AN1568" s="418"/>
      <c r="AO1568" s="421"/>
      <c r="AP1568" s="418"/>
      <c r="AQ1568" s="421"/>
      <c r="AR1568" s="418"/>
    </row>
    <row r="1569" spans="1:86" ht="25.5" customHeight="1">
      <c r="A1569" s="469"/>
      <c r="B1569" s="441"/>
      <c r="C1569" s="499"/>
      <c r="D1569" s="502"/>
      <c r="E1569" s="502"/>
      <c r="F1569" s="502"/>
      <c r="G1569" s="502"/>
      <c r="H1569" s="441"/>
      <c r="I1569" s="441"/>
      <c r="J1569" s="441"/>
      <c r="K1569" s="502"/>
      <c r="L1569" s="441"/>
      <c r="M1569" s="502"/>
      <c r="N1569" s="441"/>
      <c r="O1569" s="441"/>
      <c r="P1569" s="442"/>
      <c r="Q1569" s="243">
        <v>2380</v>
      </c>
      <c r="R1569" s="112" t="s">
        <v>8</v>
      </c>
      <c r="S1569" s="422"/>
      <c r="T1569" s="419"/>
      <c r="U1569" s="419"/>
      <c r="V1569" s="419"/>
      <c r="W1569" s="422"/>
      <c r="X1569" s="419"/>
      <c r="Y1569" s="422"/>
      <c r="Z1569" s="419"/>
      <c r="AA1569" s="419"/>
      <c r="AB1569" s="419"/>
      <c r="AC1569" s="422"/>
      <c r="AD1569" s="419"/>
      <c r="AE1569" s="422"/>
      <c r="AF1569" s="419"/>
      <c r="AG1569" s="419"/>
      <c r="AH1569" s="419"/>
      <c r="AI1569" s="422"/>
      <c r="AJ1569" s="419"/>
      <c r="AK1569" s="422"/>
      <c r="AL1569" s="419"/>
      <c r="AM1569" s="419"/>
      <c r="AN1569" s="419"/>
      <c r="AO1569" s="422"/>
      <c r="AP1569" s="419"/>
      <c r="AQ1569" s="422"/>
      <c r="AR1569" s="419"/>
    </row>
    <row r="1570" spans="1:86">
      <c r="A1570" s="470"/>
      <c r="B1570" s="442"/>
      <c r="C1570" s="500"/>
      <c r="D1570" s="503"/>
      <c r="E1570" s="503"/>
      <c r="F1570" s="503"/>
      <c r="G1570" s="503"/>
      <c r="H1570" s="442"/>
      <c r="I1570" s="442"/>
      <c r="J1570" s="442"/>
      <c r="K1570" s="503"/>
      <c r="L1570" s="442"/>
      <c r="M1570" s="503"/>
      <c r="N1570" s="442"/>
      <c r="O1570" s="442"/>
      <c r="P1570" s="174" t="s">
        <v>105</v>
      </c>
      <c r="Q1570" s="269">
        <f>Q1569</f>
        <v>2380</v>
      </c>
      <c r="R1570" s="193" t="s">
        <v>8</v>
      </c>
      <c r="S1570" s="423"/>
      <c r="T1570" s="420"/>
      <c r="U1570" s="420"/>
      <c r="V1570" s="420"/>
      <c r="W1570" s="423"/>
      <c r="X1570" s="420"/>
      <c r="Y1570" s="423"/>
      <c r="Z1570" s="420"/>
      <c r="AA1570" s="420"/>
      <c r="AB1570" s="420"/>
      <c r="AC1570" s="423"/>
      <c r="AD1570" s="420"/>
      <c r="AE1570" s="423"/>
      <c r="AF1570" s="420"/>
      <c r="AG1570" s="420"/>
      <c r="AH1570" s="420"/>
      <c r="AI1570" s="423"/>
      <c r="AJ1570" s="420"/>
      <c r="AK1570" s="423"/>
      <c r="AL1570" s="420"/>
      <c r="AM1570" s="420"/>
      <c r="AN1570" s="420"/>
      <c r="AO1570" s="423"/>
      <c r="AP1570" s="420"/>
      <c r="AQ1570" s="423"/>
      <c r="AR1570" s="420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</row>
    <row r="1571" spans="1:86" s="124" customFormat="1" ht="40.5" customHeight="1">
      <c r="A1571" s="452" t="s">
        <v>24</v>
      </c>
      <c r="B1571" s="453"/>
      <c r="C1571" s="454"/>
      <c r="D1571" s="936">
        <f>SUM(D9:D1570)</f>
        <v>417.39600000000002</v>
      </c>
      <c r="E1571" s="936">
        <f>SUM(E9:E1570)</f>
        <v>2399701</v>
      </c>
      <c r="F1571" s="936">
        <f>SUM(F9:F1570)</f>
        <v>417.39600000000002</v>
      </c>
      <c r="G1571" s="936">
        <f>SUM(G9:G1570)</f>
        <v>2399701</v>
      </c>
      <c r="H1571" s="39"/>
      <c r="I1571" s="39"/>
      <c r="J1571" s="39"/>
      <c r="K1571" s="936">
        <f>K1572+K1574</f>
        <v>83.625760000000014</v>
      </c>
      <c r="L1571" s="936" t="s">
        <v>5</v>
      </c>
      <c r="M1571" s="936">
        <f>SUM(M9:M1570)</f>
        <v>829999.99899999972</v>
      </c>
      <c r="N1571" s="114"/>
      <c r="O1571" s="114"/>
      <c r="P1571" s="114"/>
      <c r="Q1571" s="263">
        <f>Q1572+Q1574</f>
        <v>71.45</v>
      </c>
      <c r="R1571" s="118" t="s">
        <v>5</v>
      </c>
      <c r="S1571" s="263">
        <f>SUM(S9:S1570)</f>
        <v>829999.99910804827</v>
      </c>
      <c r="T1571" s="114"/>
      <c r="U1571" s="308"/>
      <c r="V1571" s="114"/>
      <c r="W1571" s="263">
        <f>W1572+W1574</f>
        <v>61.637000000000029</v>
      </c>
      <c r="X1571" s="118" t="s">
        <v>5</v>
      </c>
      <c r="Y1571" s="263">
        <f>SUM(Y9:Y1570)</f>
        <v>830000</v>
      </c>
      <c r="Z1571" s="114"/>
      <c r="AA1571" s="114"/>
      <c r="AB1571" s="114"/>
      <c r="AC1571" s="263">
        <f>AC1572+AC1574+AC1576</f>
        <v>19.610000000000003</v>
      </c>
      <c r="AD1571" s="118" t="s">
        <v>5</v>
      </c>
      <c r="AE1571" s="263">
        <f>SUM(AE9:AE1570)</f>
        <v>830000.01452000008</v>
      </c>
      <c r="AF1571" s="114"/>
      <c r="AG1571" s="114"/>
      <c r="AH1571" s="114"/>
      <c r="AI1571" s="263">
        <f>AI1572+AI1574+AI1576</f>
        <v>17.585999999999999</v>
      </c>
      <c r="AJ1571" s="118" t="s">
        <v>5</v>
      </c>
      <c r="AK1571" s="263">
        <f>SUM(AK9:AK1570)</f>
        <v>829999.95172902767</v>
      </c>
      <c r="AL1571" s="114"/>
      <c r="AM1571" s="114"/>
      <c r="AN1571" s="114"/>
      <c r="AO1571" s="263">
        <f>AO1572+AO1574+AO1576</f>
        <v>10.766</v>
      </c>
      <c r="AP1571" s="118" t="s">
        <v>5</v>
      </c>
      <c r="AQ1571" s="263">
        <f>SUM(AQ9:AQ1570)</f>
        <v>830000.03558499995</v>
      </c>
      <c r="AR1571" s="114"/>
      <c r="AS1571" s="123"/>
      <c r="AT1571" s="123"/>
      <c r="AU1571" s="123"/>
      <c r="AV1571" s="123"/>
      <c r="AW1571" s="123"/>
      <c r="AX1571" s="123"/>
      <c r="AY1571" s="123"/>
      <c r="AZ1571" s="123"/>
      <c r="BA1571" s="123"/>
      <c r="BB1571" s="123"/>
      <c r="BC1571" s="123"/>
      <c r="BD1571" s="123"/>
      <c r="BE1571" s="123"/>
      <c r="BF1571" s="123"/>
      <c r="BG1571" s="123"/>
      <c r="BH1571" s="123"/>
      <c r="BI1571" s="123"/>
      <c r="BJ1571" s="123"/>
      <c r="BK1571" s="123"/>
      <c r="BL1571" s="123"/>
      <c r="BM1571" s="123"/>
      <c r="BN1571" s="123"/>
      <c r="BO1571" s="123"/>
      <c r="BP1571" s="123"/>
      <c r="BQ1571" s="123"/>
      <c r="BR1571" s="123"/>
      <c r="BS1571" s="123"/>
      <c r="BT1571" s="123"/>
      <c r="BU1571" s="123"/>
      <c r="BV1571" s="123"/>
      <c r="BW1571" s="123"/>
      <c r="BX1571" s="123"/>
      <c r="BY1571" s="123"/>
      <c r="BZ1571" s="123"/>
      <c r="CA1571" s="123"/>
      <c r="CB1571" s="123"/>
      <c r="CC1571" s="123"/>
      <c r="CD1571" s="123"/>
      <c r="CE1571" s="123"/>
      <c r="CF1571" s="123"/>
      <c r="CG1571" s="123"/>
      <c r="CH1571" s="123"/>
    </row>
    <row r="1572" spans="1:86" ht="27" customHeight="1">
      <c r="A1572" s="462" t="s">
        <v>89</v>
      </c>
      <c r="B1572" s="462"/>
      <c r="C1572" s="462"/>
      <c r="D1572" s="462"/>
      <c r="E1572" s="462"/>
      <c r="F1572" s="462"/>
      <c r="G1572" s="462"/>
      <c r="H1572" s="462"/>
      <c r="I1572" s="462"/>
      <c r="J1572" s="937" t="s">
        <v>11</v>
      </c>
      <c r="K1572" s="936">
        <f>K17+K27+K30+K33+K55+K117+K121+K124+K142+K148+K154+K170+K186+K237+K251+K263+K269+K285+K291+K298+K305+K361+K372+K382+K387+K432+K447+K468+K477+K502+K574+K592+K622+K629+K632+K653+K663+K672+K678+K684+K711+K717+K771+K829+K939+K943+K981+K984+K1053+K1079+K1130+K1141+K1144+K1151+K1160+K1166+K1180+K1183+K1191+K1200+K1206+K1216+K1219+K1261+K1291+K1294+K1306+K1368+K1380+K1386+K1392+K1401+K1404+K1548+K1169</f>
        <v>81.75200000000001</v>
      </c>
      <c r="L1572" s="41" t="s">
        <v>5</v>
      </c>
      <c r="M1572" s="936"/>
      <c r="N1572" s="65"/>
      <c r="O1572" s="21"/>
      <c r="P1572" s="364" t="s">
        <v>11</v>
      </c>
      <c r="Q1572" s="262">
        <f>Q1568+Q1565+Q1557+Q1533+Q1519+Q1505+Q1502+Q1499+Q1466+Q1455+Q1437+Q1434+Q1431+Q1428+Q1425+Q1416+Q1419+Q1407+Q1398+Q1377+Q1374+Q1371+Q1365+Q1362+Q1359+Q1356+Q1353+Q1342+Q1339+Q1318+Q1315+Q1312+Q1309+Q1284+Q1273+Q1270+Q1267+Q1264+Q1258+Q1255+Q1252+Q1249+Q1246+Q1243+Q1240+Q1237+Q1234+Q1231+Q1228+Q1222+Q1225+Q1163+Q1154+Q978+Q975+Q924+Q853+Q848+Q720+Q774+Q761+Q726+Q702+Q642+Q611+Q543+Q491+Q488+Q474+Q471+Q426+Q423+Q419+Q401+Q398+Q393+Q379+Q356+Q351+Q348+Q345+Q342+Q332+Q327+Q324+Q224+Q209+Q206+Q201+Q198+Q195+Q192+Q189+Q137+Q132+Q114+Q111+Q94+Q89+Q84+Q79+Q67+Q64+Q39+Q36+Q24+Q9+Q1551+Q1197+Q965+Q962+Q705+Q106+Q741+Q598+Q508</f>
        <v>70.31</v>
      </c>
      <c r="R1572" s="20" t="s">
        <v>5</v>
      </c>
      <c r="S1572" s="262"/>
      <c r="T1572" s="65"/>
      <c r="U1572" s="21"/>
      <c r="V1572" s="364" t="s">
        <v>11</v>
      </c>
      <c r="W1572" s="262">
        <f>W1560+W1554+W1545+W1542+W1539+W1536+W1530+W1527+W1522+W1516+W1513+W1510+W1496+W1493+W1490+W1487+W1484+W1481+W1478+W1475+W1472+W1469+W1463+W1460+W1452+W1449+W1446+W1443+W1440+W1422+W1413+W1410+W1395+W1389+W1383+W1348+W1345+W1336+W1333+W1330+W1327+W1324+W1321+W1287+W1280+W1276+W1157+W1127+W1122+W1117+W1112+W1109+W1106+W1103+W1100+W1095+W1090+W1085+W1074+W1069+W1064+W1059+W1044+W1041+W1038+W1035+W1032+W1029+W1026+W1023+W1020+W1006+W1003+W998+W995+W972+W934+W929+W919+W914+W911+W906+W901+W896+W891+W886+W877+W874+W869+W864+W861+W856+W845+W840+W837+W834+W824+W821+W818+W813+W810+W807+W802+W797+W789+W784+W779+W766+W758+W751+W746+W738+W735+W732+W729+W723+W714+W708+W697+W660+W669+W657+W639+W619+W616+W604+W589+W586+W580+W569+W564+W561+W558+W551+W538+W535+W532+W529+W526+W523+W520+W517+W514+W511+W505+W499+W496+W483+W480+W459+W456+W451+W440+W435+W414+W409+W406+W367+W337+W319+W314+W311+W280+W277+W272+W258+W248+W243+W234+W229+W219+W214+W181+W176+W165+W160+W127+W103+W100+W97+W72+W61+W50+W47+W44</f>
        <v>61.300000000000026</v>
      </c>
      <c r="X1572" s="20" t="s">
        <v>5</v>
      </c>
      <c r="Y1572" s="262"/>
      <c r="Z1572" s="65"/>
      <c r="AA1572" s="21"/>
      <c r="AB1572" s="364" t="s">
        <v>11</v>
      </c>
      <c r="AC1572" s="262">
        <f>AC1012+AC1009+AC548</f>
        <v>1.8359999999999999</v>
      </c>
      <c r="AD1572" s="20" t="s">
        <v>5</v>
      </c>
      <c r="AE1572" s="262"/>
      <c r="AF1572" s="65"/>
      <c r="AG1572" s="21"/>
      <c r="AH1572" s="364" t="s">
        <v>11</v>
      </c>
      <c r="AI1572" s="262">
        <f>AI1287+AI1280+AI1276+AI1175+AI1172+AI1017+AI666</f>
        <v>1.8</v>
      </c>
      <c r="AJ1572" s="20" t="s">
        <v>5</v>
      </c>
      <c r="AK1572" s="262"/>
      <c r="AL1572" s="65"/>
      <c r="AM1572" s="21"/>
      <c r="AN1572" s="364" t="s">
        <v>11</v>
      </c>
      <c r="AO1572" s="262">
        <f>AO794+AO583</f>
        <v>0.86</v>
      </c>
      <c r="AP1572" s="20" t="s">
        <v>5</v>
      </c>
      <c r="AQ1572" s="262"/>
      <c r="AR1572" s="20"/>
    </row>
    <row r="1573" spans="1:86" ht="27" customHeight="1">
      <c r="A1573" s="462"/>
      <c r="B1573" s="462"/>
      <c r="C1573" s="462"/>
      <c r="D1573" s="462"/>
      <c r="E1573" s="462"/>
      <c r="F1573" s="462"/>
      <c r="G1573" s="462"/>
      <c r="H1573" s="462"/>
      <c r="I1573" s="462"/>
      <c r="J1573" s="938"/>
      <c r="K1573" s="936">
        <f>K18+K28+K31+K34+K56+K118+K122+K125+K143+K149+K155+K171+K187+K238+K252+K264+K270+K286+K292+K299+K306+K362+K373+K383+K388+K433+K448+K469+K478+K503+K575+K593+K623+K630+K633+K654+K664+K673+K679+K685+K712+K718+K772+K830+K940+K944+K982+K985+K1054+K1080+K1131+K1142+K1145+K1152+K1161+K1167+K1181+K1184+K1192+K1201+K1207+K1217+K1220+K1262+K1292+K1295+K1307+K1369+K1381+K1387+K1393+K1402+K1405+K1549+K1170</f>
        <v>537016.19999999995</v>
      </c>
      <c r="L1573" s="41" t="s">
        <v>8</v>
      </c>
      <c r="M1573" s="936">
        <f>SUMIF(J9:J1570,"ремонт покрытия проезжей части",M9:M1570)</f>
        <v>750633.06699999992</v>
      </c>
      <c r="N1573" s="63"/>
      <c r="O1573" s="24"/>
      <c r="P1573" s="365"/>
      <c r="Q1573" s="262">
        <f>Q1569+Q1566+Q1558+Q1534+Q1520+Q1506+Q1503+Q1500+Q1467+Q1456+Q1438+Q1435+Q1432+Q1429+Q1426+Q1417+Q1420+Q1408+Q1399+Q1378+Q1375+Q1372+Q1366+Q1363+Q1360+Q1357+Q1354+Q1343+Q1340+Q1319+Q1316+Q1313+Q1310+Q1285+Q1274+Q1271+Q1268+Q1265+Q1259+Q1256+Q1253+Q1250+Q1247+Q1244+Q1241+Q1238+Q1235+Q1232+Q1229+Q1223+Q1226+Q1164+Q1155+Q979+Q976+Q925+Q854+Q849+Q721+Q775+Q762+Q727+Q703+Q643+Q612+Q544+Q492+Q489+Q475+Q472+Q427+Q424+Q420+Q402+Q399+Q394+Q380+Q357+Q352+Q349+Q346+Q343+Q333+Q328+Q325+Q225+Q210+Q207+Q202+Q199+Q196+Q193+Q190+Q138+Q133+Q115+Q112+Q95+Q90+Q85+Q80+Q68+Q65+Q40+Q37+Q25+Q10+Q1552+Q1198+Q966+Q963+Q706+Q107+Q742+Q599+Q509</f>
        <v>405582.00000000006</v>
      </c>
      <c r="R1573" s="20" t="s">
        <v>8</v>
      </c>
      <c r="S1573" s="262">
        <f>SUMIF(P9:P1570,"ремонт покрытия проезжей части",S9:S1570)</f>
        <v>815263.58196235157</v>
      </c>
      <c r="T1573" s="63"/>
      <c r="U1573" s="24"/>
      <c r="V1573" s="365"/>
      <c r="W1573" s="262">
        <f>W1561+W1555+W1546+W1543+W1540+W1537+W1531+W1528+W1523+W1517+W1514+W1511+W1497+W1494+W1491+W1488+W1485+W1482+W1479+W1476+W1473+W1470+W1464+W1461+W1453+W1450+W1447+W1444+W1441+W1423+W1414+W1411+W1396+W1390+W1384+W1349+W1346+W1337+W1334+W1331+W1328+W1325+W1322+W1288+W1281+W1277+W1158+W1128+W1123+W1118+W1113+W1110+W1107+W1104+W1101+W1096+W1091+W1086+W1075+W1070+W1065+W1060+W1045+W1042+W1039+W1036+W1033+W1030+W1027+W1024+W1021+W1007+W1004+W999+W996+W973+W935+W930+W920+W915+W912+W907+W902+W897+W892+W887+W878+W875+W870+W865+W862+W857+W846+W841+W838+W835+W825+W822+W819+W814+W811+W808+W803+W798+W790+W785+W780+W767+W759+W752+W747+W739+W736+W733+W730+W724+W715+W709+W698+W661+W670+W658+W640+W620+W617+W605+W590+W587+W581+W570+W565+W562+W559+W552+W539+W536+W533+W530+W527+W524+W521+W518+W515+W512+W506+W500+W497+W484+W481+W460+W457+W452+W441+W436+W415+W410+W407+W368+W338+W320+W315+W312+W281+W278+W273+W259+W249+W244+W235+W230+W220+W215+W182+W177+W166+W161+W128+W104+W101+W98+W73+W62+W51+W48+W45</f>
        <v>299628.2</v>
      </c>
      <c r="X1573" s="20" t="s">
        <v>8</v>
      </c>
      <c r="Y1573" s="262">
        <f>SUMIF(V9:V1570,"ремонт покрытия проезжей части",Y9:Y1570)</f>
        <v>825463.59918999998</v>
      </c>
      <c r="Z1573" s="63"/>
      <c r="AA1573" s="24"/>
      <c r="AB1573" s="365"/>
      <c r="AC1573" s="262">
        <f>AC1013+AC1010+AC549</f>
        <v>9484</v>
      </c>
      <c r="AD1573" s="20" t="s">
        <v>8</v>
      </c>
      <c r="AE1573" s="262">
        <f>SUMIF(AB9:AB1570,"ремонт покрытия проезжей части",AE9:AE1570)</f>
        <v>16972.140719999999</v>
      </c>
      <c r="AF1573" s="63"/>
      <c r="AG1573" s="24"/>
      <c r="AH1573" s="365"/>
      <c r="AI1573" s="262">
        <f>AI1288+AI1281+AI1277+AI1176+AI1173+AI1018+AI667</f>
        <v>10400</v>
      </c>
      <c r="AJ1573" s="20" t="s">
        <v>8</v>
      </c>
      <c r="AK1573" s="262">
        <f>SUMIF(AH9:AH1570,"ремонт покрытия проезжей части",AK9:AK1570)</f>
        <v>19953.92625247356</v>
      </c>
      <c r="AL1573" s="63"/>
      <c r="AM1573" s="24"/>
      <c r="AN1573" s="365"/>
      <c r="AO1573" s="262">
        <f>AO795+AO584</f>
        <v>6252</v>
      </c>
      <c r="AP1573" s="20" t="s">
        <v>8</v>
      </c>
      <c r="AQ1573" s="262">
        <f>AQ583+AQ794</f>
        <v>40751.98139999999</v>
      </c>
      <c r="AR1573" s="262">
        <f>SUMIF(AO9:AO1570,"ремонт покрытия проезжей части",AR9:AR1570)</f>
        <v>0</v>
      </c>
    </row>
    <row r="1574" spans="1:86" ht="21.75" customHeight="1">
      <c r="A1574" s="462"/>
      <c r="B1574" s="462"/>
      <c r="C1574" s="462"/>
      <c r="D1574" s="462"/>
      <c r="E1574" s="462"/>
      <c r="F1574" s="462"/>
      <c r="G1574" s="462"/>
      <c r="H1574" s="462"/>
      <c r="I1574" s="462"/>
      <c r="J1574" s="937" t="s">
        <v>41</v>
      </c>
      <c r="K1574" s="936">
        <f>K687</f>
        <v>1.8737600000000001</v>
      </c>
      <c r="L1574" s="41" t="s">
        <v>5</v>
      </c>
      <c r="M1574" s="936"/>
      <c r="N1574" s="63"/>
      <c r="O1574" s="24"/>
      <c r="P1574" s="364" t="s">
        <v>41</v>
      </c>
      <c r="Q1574" s="262">
        <f>Q769</f>
        <v>1.1399999999999999</v>
      </c>
      <c r="R1574" s="20" t="s">
        <v>5</v>
      </c>
      <c r="S1574" s="262"/>
      <c r="T1574" s="63"/>
      <c r="U1574" s="24"/>
      <c r="V1574" s="364" t="s">
        <v>41</v>
      </c>
      <c r="W1574" s="262">
        <f>W756</f>
        <v>0.33700000000000002</v>
      </c>
      <c r="X1574" s="20" t="s">
        <v>5</v>
      </c>
      <c r="Y1574" s="262"/>
      <c r="Z1574" s="63"/>
      <c r="AA1574" s="24"/>
      <c r="AB1574" s="364" t="s">
        <v>41</v>
      </c>
      <c r="AC1574" s="262">
        <f>AC1212+AC1149+AC1049+AC989+AC987+AC970+AC968+AC960+AC958+AC956+AC954+AC952+AC950+AC948+AC946+AC894+AC884+AC882+AC792+AC466+AC464+AC462+AC117+AC77</f>
        <v>14.114000000000003</v>
      </c>
      <c r="AD1574" s="20" t="s">
        <v>5</v>
      </c>
      <c r="AE1574" s="262"/>
      <c r="AF1574" s="63"/>
      <c r="AG1574" s="24"/>
      <c r="AH1574" s="364" t="s">
        <v>41</v>
      </c>
      <c r="AI1574" s="262">
        <f>AI1051+AI993+AI991+AI163</f>
        <v>2.6849999999999996</v>
      </c>
      <c r="AJ1574" s="20" t="s">
        <v>5</v>
      </c>
      <c r="AK1574" s="262"/>
      <c r="AL1574" s="63"/>
      <c r="AM1574" s="24"/>
      <c r="AN1574" s="364" t="s">
        <v>41</v>
      </c>
      <c r="AO1574" s="262">
        <f>AO1147+AO695+AO445</f>
        <v>2.1999999999999997</v>
      </c>
      <c r="AP1574" s="20" t="s">
        <v>5</v>
      </c>
      <c r="AQ1574" s="262"/>
      <c r="AR1574" s="262"/>
    </row>
    <row r="1575" spans="1:86" ht="21.75" customHeight="1">
      <c r="A1575" s="462"/>
      <c r="B1575" s="462"/>
      <c r="C1575" s="462"/>
      <c r="D1575" s="462"/>
      <c r="E1575" s="462"/>
      <c r="F1575" s="462"/>
      <c r="G1575" s="462"/>
      <c r="H1575" s="462"/>
      <c r="I1575" s="462"/>
      <c r="J1575" s="938"/>
      <c r="K1575" s="936">
        <f>K688</f>
        <v>10872</v>
      </c>
      <c r="L1575" s="41" t="s">
        <v>8</v>
      </c>
      <c r="M1575" s="936">
        <f>SUMIF(J9:J1570,"капитальный ремонт",M9:M1570)</f>
        <v>79366.932000000001</v>
      </c>
      <c r="N1575" s="63"/>
      <c r="O1575" s="24"/>
      <c r="P1575" s="365"/>
      <c r="Q1575" s="262">
        <f>Q770</f>
        <v>4518</v>
      </c>
      <c r="R1575" s="20" t="s">
        <v>8</v>
      </c>
      <c r="S1575" s="262">
        <f>SUMIF(P9:P1570,"капитальный ремонт",S9:S1570)</f>
        <v>14736.417145696678</v>
      </c>
      <c r="T1575" s="63"/>
      <c r="U1575" s="24"/>
      <c r="V1575" s="365"/>
      <c r="W1575" s="262">
        <f>W757</f>
        <v>1185</v>
      </c>
      <c r="X1575" s="20" t="s">
        <v>8</v>
      </c>
      <c r="Y1575" s="262">
        <f>SUMIF(V9:V1570,"капитальный ремонт",Y9:Y1570)</f>
        <v>4536.4008100000001</v>
      </c>
      <c r="Z1575" s="63"/>
      <c r="AA1575" s="24"/>
      <c r="AB1575" s="365"/>
      <c r="AC1575" s="262">
        <f>AC1213+AC1150+AC1050+AC990+AC988+AC971+AC969+AC961+AC959+AC957+AC955+AC953+AC951+AC949+AC947+AC895+AC885+AC883+AC793+AC467+AC465+AC463+AC118+AC78</f>
        <v>64895</v>
      </c>
      <c r="AD1575" s="20" t="s">
        <v>8</v>
      </c>
      <c r="AE1575" s="262">
        <f>SUMIF(AB9:AB1570,"капитальный ремонт",AE9:AE1570)</f>
        <v>644854.94380000012</v>
      </c>
      <c r="AF1575" s="63"/>
      <c r="AG1575" s="24"/>
      <c r="AH1575" s="365"/>
      <c r="AI1575" s="262">
        <f>AI1052+AI994+AI992+AI164</f>
        <v>12900</v>
      </c>
      <c r="AJ1575" s="20" t="s">
        <v>8</v>
      </c>
      <c r="AK1575" s="262">
        <f>SUMIF(AH9:AH1570,"капитальный ремонт",AK9:AK1570)</f>
        <v>177722.95493945756</v>
      </c>
      <c r="AL1575" s="63"/>
      <c r="AM1575" s="24"/>
      <c r="AN1575" s="365"/>
      <c r="AO1575" s="262">
        <f>AO1148+AO696+AO446</f>
        <v>8333</v>
      </c>
      <c r="AP1575" s="20" t="s">
        <v>8</v>
      </c>
      <c r="AQ1575" s="262">
        <f>AQ445+AQ695+AQ1147</f>
        <v>170248.47399999999</v>
      </c>
      <c r="AR1575" s="262">
        <f>SUMIF(AO9:AO1570,"капитальный ремонт",AR9:AR1570)</f>
        <v>0</v>
      </c>
    </row>
    <row r="1576" spans="1:86" ht="21.75" customHeight="1">
      <c r="A1576" s="462"/>
      <c r="B1576" s="462"/>
      <c r="C1576" s="462"/>
      <c r="D1576" s="462"/>
      <c r="E1576" s="462"/>
      <c r="F1576" s="462"/>
      <c r="G1576" s="462"/>
      <c r="H1576" s="462"/>
      <c r="I1576" s="462"/>
      <c r="J1576" s="937" t="s">
        <v>42</v>
      </c>
      <c r="K1576" s="936"/>
      <c r="L1576" s="41" t="s">
        <v>5</v>
      </c>
      <c r="M1576" s="936"/>
      <c r="N1576" s="63"/>
      <c r="O1576" s="24"/>
      <c r="P1576" s="364" t="s">
        <v>42</v>
      </c>
      <c r="Q1576" s="262"/>
      <c r="R1576" s="20" t="s">
        <v>5</v>
      </c>
      <c r="S1576" s="262"/>
      <c r="T1576" s="63"/>
      <c r="U1576" s="24"/>
      <c r="V1576" s="364" t="s">
        <v>42</v>
      </c>
      <c r="W1576" s="262"/>
      <c r="X1576" s="20" t="s">
        <v>5</v>
      </c>
      <c r="Y1576" s="262"/>
      <c r="Z1576" s="63"/>
      <c r="AA1576" s="24"/>
      <c r="AB1576" s="364" t="s">
        <v>42</v>
      </c>
      <c r="AC1576" s="262">
        <f>AC1525+AO1214+AC1015+AC651+AC15</f>
        <v>3.66</v>
      </c>
      <c r="AD1576" s="20" t="s">
        <v>5</v>
      </c>
      <c r="AE1576" s="262"/>
      <c r="AF1576" s="63"/>
      <c r="AG1576" s="24"/>
      <c r="AH1576" s="364" t="s">
        <v>42</v>
      </c>
      <c r="AI1576" s="262">
        <f>AI1458+AI1303+AI1047+AI649+AI647+AI609+AI607+AI546</f>
        <v>13.101000000000001</v>
      </c>
      <c r="AJ1576" s="20" t="s">
        <v>5</v>
      </c>
      <c r="AK1576" s="262"/>
      <c r="AL1576" s="63"/>
      <c r="AM1576" s="24"/>
      <c r="AN1576" s="364" t="s">
        <v>42</v>
      </c>
      <c r="AO1576" s="262">
        <f>AO1398+AO1189+AO1139+AO843+AO805+AO700+AO672+AO556+AO1214+AO1301</f>
        <v>7.7060000000000004</v>
      </c>
      <c r="AP1576" s="20" t="s">
        <v>5</v>
      </c>
      <c r="AQ1576" s="262"/>
      <c r="AR1576" s="20"/>
    </row>
    <row r="1577" spans="1:86" ht="21.75" customHeight="1">
      <c r="A1577" s="462"/>
      <c r="B1577" s="462"/>
      <c r="C1577" s="462"/>
      <c r="D1577" s="462"/>
      <c r="E1577" s="462"/>
      <c r="F1577" s="462"/>
      <c r="G1577" s="462"/>
      <c r="H1577" s="462"/>
      <c r="I1577" s="462"/>
      <c r="J1577" s="938"/>
      <c r="K1577" s="936"/>
      <c r="L1577" s="41" t="s">
        <v>8</v>
      </c>
      <c r="M1577" s="936"/>
      <c r="N1577" s="63"/>
      <c r="O1577" s="24"/>
      <c r="P1577" s="365"/>
      <c r="Q1577" s="262"/>
      <c r="R1577" s="20" t="s">
        <v>8</v>
      </c>
      <c r="S1577" s="262"/>
      <c r="T1577" s="63"/>
      <c r="U1577" s="24"/>
      <c r="V1577" s="365"/>
      <c r="W1577" s="262"/>
      <c r="X1577" s="20" t="s">
        <v>8</v>
      </c>
      <c r="Y1577" s="262"/>
      <c r="Z1577" s="63"/>
      <c r="AA1577" s="24"/>
      <c r="AB1577" s="365"/>
      <c r="AC1577" s="262">
        <f>AC1526+AO1215+AC1016+AC652+AC16</f>
        <v>18899</v>
      </c>
      <c r="AD1577" s="20" t="s">
        <v>8</v>
      </c>
      <c r="AE1577" s="262">
        <f>SUMIF(AB9:AB1570,"реконструкция",AE9:AE1570)</f>
        <v>168172.93</v>
      </c>
      <c r="AF1577" s="63"/>
      <c r="AG1577" s="24"/>
      <c r="AH1577" s="365"/>
      <c r="AI1577" s="262">
        <f>AI1459+AI1304+AI1048+AI650+AI648+AI610+AI608+AI547</f>
        <v>99934</v>
      </c>
      <c r="AJ1577" s="20" t="s">
        <v>8</v>
      </c>
      <c r="AK1577" s="262">
        <f>SUMIF(AH9:AH1570,"реконструкция",AK9:AK1570)</f>
        <v>632323.07053709647</v>
      </c>
      <c r="AL1577" s="63"/>
      <c r="AM1577" s="24"/>
      <c r="AN1577" s="365"/>
      <c r="AO1577" s="262">
        <f>AO1399+AO1190+AO1140+AO844+AO806+AO701+AO673+AO557</f>
        <v>33725</v>
      </c>
      <c r="AP1577" s="20" t="s">
        <v>8</v>
      </c>
      <c r="AQ1577" s="262">
        <f>AQ556+AQ700+AQ805+AQ843+AQ1139+AQ1189+AQ1214+AQ1301+AQ1398</f>
        <v>618999.58018500009</v>
      </c>
      <c r="AR1577" s="262">
        <f>SUMIF(AO9:AO1570,"реконструкция",AR9:AR1570)</f>
        <v>0</v>
      </c>
    </row>
    <row r="1578" spans="1:86" ht="21.75" customHeight="1">
      <c r="A1578" s="462"/>
      <c r="B1578" s="462"/>
      <c r="C1578" s="462"/>
      <c r="D1578" s="462"/>
      <c r="E1578" s="462"/>
      <c r="F1578" s="462"/>
      <c r="G1578" s="462"/>
      <c r="H1578" s="462"/>
      <c r="I1578" s="462"/>
      <c r="J1578" s="937" t="s">
        <v>43</v>
      </c>
      <c r="K1578" s="936"/>
      <c r="L1578" s="41" t="s">
        <v>5</v>
      </c>
      <c r="M1578" s="936"/>
      <c r="N1578" s="63"/>
      <c r="O1578" s="24"/>
      <c r="P1578" s="364" t="s">
        <v>43</v>
      </c>
      <c r="Q1578" s="262"/>
      <c r="R1578" s="20" t="s">
        <v>5</v>
      </c>
      <c r="S1578" s="262"/>
      <c r="T1578" s="63"/>
      <c r="U1578" s="24"/>
      <c r="V1578" s="364" t="s">
        <v>43</v>
      </c>
      <c r="W1578" s="262"/>
      <c r="X1578" s="20" t="s">
        <v>5</v>
      </c>
      <c r="Y1578" s="262"/>
      <c r="Z1578" s="63"/>
      <c r="AA1578" s="24"/>
      <c r="AB1578" s="364" t="s">
        <v>43</v>
      </c>
      <c r="AC1578" s="262"/>
      <c r="AD1578" s="20" t="s">
        <v>5</v>
      </c>
      <c r="AE1578" s="262"/>
      <c r="AF1578" s="63"/>
      <c r="AG1578" s="24"/>
      <c r="AH1578" s="364" t="s">
        <v>43</v>
      </c>
      <c r="AI1578" s="262"/>
      <c r="AJ1578" s="20" t="s">
        <v>5</v>
      </c>
      <c r="AK1578" s="262"/>
      <c r="AL1578" s="63"/>
      <c r="AM1578" s="24"/>
      <c r="AN1578" s="364" t="s">
        <v>43</v>
      </c>
      <c r="AO1578" s="262"/>
      <c r="AP1578" s="20" t="s">
        <v>5</v>
      </c>
      <c r="AQ1578" s="262"/>
      <c r="AR1578" s="20"/>
    </row>
    <row r="1579" spans="1:86" ht="21.75" customHeight="1">
      <c r="A1579" s="462"/>
      <c r="B1579" s="462"/>
      <c r="C1579" s="462"/>
      <c r="D1579" s="462"/>
      <c r="E1579" s="462"/>
      <c r="F1579" s="462"/>
      <c r="G1579" s="462"/>
      <c r="H1579" s="462"/>
      <c r="I1579" s="462"/>
      <c r="J1579" s="938"/>
      <c r="K1579" s="936"/>
      <c r="L1579" s="41" t="s">
        <v>8</v>
      </c>
      <c r="M1579" s="936"/>
      <c r="N1579" s="63"/>
      <c r="O1579" s="24"/>
      <c r="P1579" s="365"/>
      <c r="Q1579" s="262"/>
      <c r="R1579" s="20" t="s">
        <v>8</v>
      </c>
      <c r="S1579" s="262"/>
      <c r="T1579" s="63"/>
      <c r="U1579" s="24"/>
      <c r="V1579" s="365"/>
      <c r="W1579" s="262"/>
      <c r="X1579" s="20" t="s">
        <v>8</v>
      </c>
      <c r="Y1579" s="262"/>
      <c r="Z1579" s="63"/>
      <c r="AA1579" s="24"/>
      <c r="AB1579" s="365"/>
      <c r="AC1579" s="262"/>
      <c r="AD1579" s="20" t="s">
        <v>8</v>
      </c>
      <c r="AE1579" s="262"/>
      <c r="AF1579" s="63"/>
      <c r="AG1579" s="24"/>
      <c r="AH1579" s="365"/>
      <c r="AI1579" s="262"/>
      <c r="AJ1579" s="20" t="s">
        <v>8</v>
      </c>
      <c r="AK1579" s="262"/>
      <c r="AL1579" s="63"/>
      <c r="AM1579" s="24"/>
      <c r="AN1579" s="365"/>
      <c r="AO1579" s="262"/>
      <c r="AP1579" s="20" t="s">
        <v>8</v>
      </c>
      <c r="AQ1579" s="262"/>
      <c r="AR1579" s="20"/>
    </row>
    <row r="1580" spans="1:86" ht="21.75" customHeight="1">
      <c r="A1580" s="462"/>
      <c r="B1580" s="462"/>
      <c r="C1580" s="462"/>
      <c r="D1580" s="462"/>
      <c r="E1580" s="462"/>
      <c r="F1580" s="462"/>
      <c r="G1580" s="462"/>
      <c r="H1580" s="462"/>
      <c r="I1580" s="462"/>
      <c r="J1580" s="937" t="s">
        <v>12</v>
      </c>
      <c r="K1580" s="936">
        <f>K19+K57+K144+K150+K156+K172+K239+K253+K265+K287+K294+K301+K307+K363+K374+K384+K389+K576+K594+K624+K634+K674+K680+K689+K1055+K1081+K1132+K1185+K1193+K1202+K1208+K1296</f>
        <v>11703.959999999995</v>
      </c>
      <c r="L1580" s="41" t="s">
        <v>8</v>
      </c>
      <c r="M1580" s="939"/>
      <c r="N1580" s="63"/>
      <c r="O1580" s="24"/>
      <c r="P1580" s="364" t="s">
        <v>12</v>
      </c>
      <c r="Q1580" s="262">
        <f>Q1507+Q926+Q850+Q776+Q763+Q644+Q613+Q493+Q429+Q403+Q395+Q358+Q353+Q334+Q329+Q226+Q211+Q204+Q139+Q134+Q91+Q86+Q81+Q69+Q42+Q11+Q108+Q600+Q743</f>
        <v>4654.2700000000013</v>
      </c>
      <c r="R1580" s="20" t="s">
        <v>8</v>
      </c>
      <c r="S1580" s="438"/>
      <c r="T1580" s="63"/>
      <c r="U1580" s="24"/>
      <c r="V1580" s="364" t="s">
        <v>12</v>
      </c>
      <c r="W1580" s="262">
        <f>W1562+W1350+W1124+W1119+W1114+W1097+W1092+W1087+W1076+W1071+W1066+W1061+W1000+W936+W931+W921+W916+W908+W903+W898+W888+W879+W871+W866+W858+W826+W815+W799+W786+W781+W753+W748+W571+W566+W553+W540+W485+W453+W442+W437+W416+W411+W369+W339+W321+W316+W282+W274+W260+W245+W231+W221+W216+W183+W178+W167+W129+W74+W52</f>
        <v>3301.9600000000009</v>
      </c>
      <c r="X1580" s="20" t="s">
        <v>8</v>
      </c>
      <c r="Y1580" s="438"/>
      <c r="Z1580" s="63"/>
      <c r="AA1580" s="24"/>
      <c r="AB1580" s="364" t="s">
        <v>12</v>
      </c>
      <c r="AC1580" s="262"/>
      <c r="AD1580" s="20" t="s">
        <v>8</v>
      </c>
      <c r="AE1580" s="438"/>
      <c r="AF1580" s="63"/>
      <c r="AG1580" s="24"/>
      <c r="AH1580" s="364" t="s">
        <v>12</v>
      </c>
      <c r="AI1580" s="262">
        <f>AI1177</f>
        <v>14.8</v>
      </c>
      <c r="AJ1580" s="20" t="s">
        <v>8</v>
      </c>
      <c r="AK1580" s="438"/>
      <c r="AL1580" s="63"/>
      <c r="AM1580" s="24"/>
      <c r="AN1580" s="364" t="s">
        <v>12</v>
      </c>
      <c r="AO1580" s="262"/>
      <c r="AP1580" s="20" t="s">
        <v>8</v>
      </c>
      <c r="AQ1580" s="438"/>
      <c r="AR1580" s="360"/>
    </row>
    <row r="1581" spans="1:86">
      <c r="A1581" s="462"/>
      <c r="B1581" s="462"/>
      <c r="C1581" s="462"/>
      <c r="D1581" s="462"/>
      <c r="E1581" s="462"/>
      <c r="F1581" s="462"/>
      <c r="G1581" s="462"/>
      <c r="H1581" s="462"/>
      <c r="I1581" s="462"/>
      <c r="J1581" s="938"/>
      <c r="K1581" s="936">
        <f>K20+K58+K145+K151+K157+K173+K240+K254+K266+K288+K295+K302+K308+K364+K375+K385+K390+K577+K595+K625+K635+K675+K681+K690+K1056+K1082+K1133+K1186+K1194+K1203+K1209+K1297</f>
        <v>41.897759999999991</v>
      </c>
      <c r="L1581" s="41" t="s">
        <v>5</v>
      </c>
      <c r="M1581" s="940"/>
      <c r="N1581" s="63"/>
      <c r="O1581" s="24"/>
      <c r="P1581" s="365"/>
      <c r="Q1581" s="262">
        <f>Q1508+Q927+Q851+Q777+Q764+Q645+Q614+Q494+Q430+Q404+Q396+Q359+Q354+Q335+Q330+Q227+Q212+Q205+Q140+Q135+Q92+Q87+Q82+Q70+Q43+Q12+Q109+Q601+Q744</f>
        <v>15.598000000000001</v>
      </c>
      <c r="R1581" s="20" t="s">
        <v>5</v>
      </c>
      <c r="S1581" s="439"/>
      <c r="T1581" s="63"/>
      <c r="U1581" s="24"/>
      <c r="V1581" s="365"/>
      <c r="W1581" s="262">
        <f>W1563+W1351+W1125+W1120+W1115+W1098+W1093+W1088+W1077+W1072+W1067+W1062+W1001+W937+W932+W922+W917+W909+W904+W899+W889+W880+W872+W867+W859+W827+W816+W800+W787+W782+W754+W749+W572+W567+W554+W541+W486+W454+W443+W438+W417+W412+W370+W340+W322+W317+W283+W275+W261+W246+W232+W222+W217+W184+W179+W168+W130+W75+W53</f>
        <v>14.581999999999999</v>
      </c>
      <c r="X1581" s="20" t="s">
        <v>5</v>
      </c>
      <c r="Y1581" s="439"/>
      <c r="Z1581" s="63"/>
      <c r="AA1581" s="24"/>
      <c r="AB1581" s="365"/>
      <c r="AC1581" s="262"/>
      <c r="AD1581" s="20" t="s">
        <v>5</v>
      </c>
      <c r="AE1581" s="439"/>
      <c r="AF1581" s="63"/>
      <c r="AG1581" s="24"/>
      <c r="AH1581" s="365"/>
      <c r="AI1581" s="262">
        <f>AI1178</f>
        <v>0.1</v>
      </c>
      <c r="AJ1581" s="20" t="s">
        <v>5</v>
      </c>
      <c r="AK1581" s="439"/>
      <c r="AL1581" s="63"/>
      <c r="AM1581" s="24"/>
      <c r="AN1581" s="365"/>
      <c r="AO1581" s="262"/>
      <c r="AP1581" s="20" t="s">
        <v>5</v>
      </c>
      <c r="AQ1581" s="439"/>
      <c r="AR1581" s="361"/>
    </row>
    <row r="1582" spans="1:86" ht="42.75">
      <c r="A1582" s="462"/>
      <c r="B1582" s="462"/>
      <c r="C1582" s="462"/>
      <c r="D1582" s="462"/>
      <c r="E1582" s="462"/>
      <c r="F1582" s="462"/>
      <c r="G1582" s="462"/>
      <c r="H1582" s="462"/>
      <c r="I1582" s="462"/>
      <c r="J1582" s="39" t="s">
        <v>13</v>
      </c>
      <c r="K1582" s="936">
        <f>SUMIFS(K$9:K$1570,J$9:J$1570,"устройство светофорных объектов",L$9:L$1570,"шт.")</f>
        <v>0</v>
      </c>
      <c r="L1582" s="41" t="s">
        <v>14</v>
      </c>
      <c r="M1582" s="936"/>
      <c r="N1582" s="63"/>
      <c r="O1582" s="24"/>
      <c r="P1582" s="19" t="s">
        <v>13</v>
      </c>
      <c r="Q1582" s="262">
        <f>SUMIFS(Q$9:Q$1570,P$9:P$1570,"устройство светофорных объектов",R$9:R$1570,"шт.")</f>
        <v>0</v>
      </c>
      <c r="R1582" s="20" t="s">
        <v>14</v>
      </c>
      <c r="S1582" s="262"/>
      <c r="T1582" s="63"/>
      <c r="U1582" s="24"/>
      <c r="V1582" s="19" t="s">
        <v>13</v>
      </c>
      <c r="W1582" s="262">
        <f>SUMIFS(W$9:W$1570,V$9:V$1570,"устройство светофорных объектов",X$9:X$1570,"шт.")</f>
        <v>0</v>
      </c>
      <c r="X1582" s="20" t="s">
        <v>14</v>
      </c>
      <c r="Y1582" s="262"/>
      <c r="Z1582" s="63"/>
      <c r="AA1582" s="24"/>
      <c r="AB1582" s="19" t="s">
        <v>13</v>
      </c>
      <c r="AC1582" s="262">
        <f>SUMIFS(AC$9:AC$1570,AB$9:AB$1570,"устройство светофорных объектов",AD$9:AD$1570,"шт.")</f>
        <v>0</v>
      </c>
      <c r="AD1582" s="20" t="s">
        <v>14</v>
      </c>
      <c r="AE1582" s="262"/>
      <c r="AF1582" s="63"/>
      <c r="AG1582" s="24"/>
      <c r="AH1582" s="19" t="s">
        <v>13</v>
      </c>
      <c r="AI1582" s="262">
        <f>SUMIFS(AI$9:AI$1570,AH$9:AH$1570,"устройство светофорных объектов",AJ$9:AJ$1570,"шт.")</f>
        <v>0</v>
      </c>
      <c r="AJ1582" s="20" t="s">
        <v>14</v>
      </c>
      <c r="AK1582" s="262"/>
      <c r="AL1582" s="63"/>
      <c r="AM1582" s="24"/>
      <c r="AN1582" s="19" t="s">
        <v>13</v>
      </c>
      <c r="AO1582" s="262">
        <f>SUMIFS(AO$9:AO$1570,AN$9:AN$1570,"устройство светофорных объектов",AP$9:AP$1570,"шт.")</f>
        <v>0</v>
      </c>
      <c r="AP1582" s="20" t="s">
        <v>14</v>
      </c>
      <c r="AQ1582" s="262"/>
      <c r="AR1582" s="20"/>
    </row>
    <row r="1583" spans="1:86" ht="28.5">
      <c r="A1583" s="462"/>
      <c r="B1583" s="462"/>
      <c r="C1583" s="462"/>
      <c r="D1583" s="462"/>
      <c r="E1583" s="462"/>
      <c r="F1583" s="462"/>
      <c r="G1583" s="462"/>
      <c r="H1583" s="462"/>
      <c r="I1583" s="462"/>
      <c r="J1583" s="39" t="s">
        <v>44</v>
      </c>
      <c r="K1583" s="936">
        <f>SUMIFS(K$9:K$1570,J$9:J$1570,"установка дорожных знаков",L$9:L$1570,"шт.")</f>
        <v>873</v>
      </c>
      <c r="L1583" s="41" t="s">
        <v>14</v>
      </c>
      <c r="M1583" s="936"/>
      <c r="N1583" s="63"/>
      <c r="O1583" s="24"/>
      <c r="P1583" s="19" t="s">
        <v>44</v>
      </c>
      <c r="Q1583" s="262">
        <f>SUMIFS(Q$9:Q$1570,P$9:P$1570,"установка дорожных знаков",R$9:R$1570,"шт.")</f>
        <v>15</v>
      </c>
      <c r="R1583" s="20" t="s">
        <v>14</v>
      </c>
      <c r="S1583" s="262"/>
      <c r="T1583" s="63"/>
      <c r="U1583" s="24"/>
      <c r="V1583" s="19" t="s">
        <v>44</v>
      </c>
      <c r="W1583" s="262">
        <f>SUMIFS(W$9:W$1570,V$9:V$1570,"установка дорожных знаков",X$9:X$1570,"шт.")</f>
        <v>0</v>
      </c>
      <c r="X1583" s="20" t="s">
        <v>14</v>
      </c>
      <c r="Y1583" s="262"/>
      <c r="Z1583" s="63"/>
      <c r="AA1583" s="24"/>
      <c r="AB1583" s="19" t="s">
        <v>44</v>
      </c>
      <c r="AC1583" s="262">
        <f>SUMIFS(AC$9:AC$1570,AB$9:AB$1570,"установка дорожных знаков",AD$9:AD$1570,"шт.")</f>
        <v>0</v>
      </c>
      <c r="AD1583" s="20" t="s">
        <v>14</v>
      </c>
      <c r="AE1583" s="262"/>
      <c r="AF1583" s="63"/>
      <c r="AG1583" s="24"/>
      <c r="AH1583" s="19" t="s">
        <v>44</v>
      </c>
      <c r="AI1583" s="262">
        <f>SUMIFS(AI$9:AI$1570,AH$9:AH$1570,"установка дорожных знаков",AJ$9:AJ$1570,"шт.")</f>
        <v>0</v>
      </c>
      <c r="AJ1583" s="20" t="s">
        <v>14</v>
      </c>
      <c r="AK1583" s="262"/>
      <c r="AL1583" s="63"/>
      <c r="AM1583" s="24"/>
      <c r="AN1583" s="19" t="s">
        <v>44</v>
      </c>
      <c r="AO1583" s="262">
        <f>SUMIFS(AO$9:AO$1570,AN$9:AN$1570,"установка дорожных знаков",AP$9:AP$1570,"шт.")</f>
        <v>0</v>
      </c>
      <c r="AP1583" s="20" t="s">
        <v>14</v>
      </c>
      <c r="AQ1583" s="262"/>
      <c r="AR1583" s="20"/>
    </row>
    <row r="1584" spans="1:86" ht="42.75">
      <c r="A1584" s="462"/>
      <c r="B1584" s="462"/>
      <c r="C1584" s="462"/>
      <c r="D1584" s="462"/>
      <c r="E1584" s="462"/>
      <c r="F1584" s="462"/>
      <c r="G1584" s="462"/>
      <c r="H1584" s="462"/>
      <c r="I1584" s="462"/>
      <c r="J1584" s="39" t="s">
        <v>15</v>
      </c>
      <c r="K1584" s="936">
        <f>SUMIFS(K$9:K$1570,J$9:J$1570,"установка тросового/барьерного ограждения",L$9:L$1570,"п.м.")</f>
        <v>592</v>
      </c>
      <c r="L1584" s="41" t="s">
        <v>16</v>
      </c>
      <c r="M1584" s="936"/>
      <c r="N1584" s="63"/>
      <c r="O1584" s="24"/>
      <c r="P1584" s="19" t="s">
        <v>15</v>
      </c>
      <c r="Q1584" s="262">
        <f>SUMIFS(Q$9:Q$1570,P$9:P$1570,"установка тросового/барьерного ограждения",R$9:R$1570,"п.м.")</f>
        <v>0</v>
      </c>
      <c r="R1584" s="20" t="s">
        <v>16</v>
      </c>
      <c r="S1584" s="262"/>
      <c r="T1584" s="63"/>
      <c r="U1584" s="24"/>
      <c r="V1584" s="19" t="s">
        <v>15</v>
      </c>
      <c r="W1584" s="262">
        <f>SUMIFS(W$9:W$1570,V$9:V$1570,"установка тросового/барьерного ограждения",X$9:X$1570,"п.м.")</f>
        <v>0</v>
      </c>
      <c r="X1584" s="20" t="s">
        <v>16</v>
      </c>
      <c r="Y1584" s="262"/>
      <c r="Z1584" s="63"/>
      <c r="AA1584" s="24"/>
      <c r="AB1584" s="19" t="s">
        <v>15</v>
      </c>
      <c r="AC1584" s="262">
        <f>SUMIFS(AC$9:AC$1570,AB$9:AB$1570,"установка тросового/барьерного ограждения",AD$9:AD$1570,"п.м.")</f>
        <v>0</v>
      </c>
      <c r="AD1584" s="20" t="s">
        <v>16</v>
      </c>
      <c r="AE1584" s="262"/>
      <c r="AF1584" s="63"/>
      <c r="AG1584" s="24"/>
      <c r="AH1584" s="19" t="s">
        <v>15</v>
      </c>
      <c r="AI1584" s="262">
        <f>SUMIFS(AI$9:AI$1570,AH$9:AH$1570,"установка тросового/барьерного ограждения",AJ$9:AJ$1570,"п.м.")</f>
        <v>0</v>
      </c>
      <c r="AJ1584" s="20" t="s">
        <v>16</v>
      </c>
      <c r="AK1584" s="262"/>
      <c r="AL1584" s="63"/>
      <c r="AM1584" s="24"/>
      <c r="AN1584" s="19" t="s">
        <v>15</v>
      </c>
      <c r="AO1584" s="262">
        <f>SUMIFS(AO$9:AO$1570,AN$9:AN$1570,"установка тросового/барьерного ограждения",AP$9:AP$1570,"п.м.")</f>
        <v>0</v>
      </c>
      <c r="AP1584" s="20" t="s">
        <v>16</v>
      </c>
      <c r="AQ1584" s="262"/>
      <c r="AR1584" s="20"/>
    </row>
    <row r="1585" spans="1:44" ht="19.5" customHeight="1">
      <c r="A1585" s="462"/>
      <c r="B1585" s="462"/>
      <c r="C1585" s="462"/>
      <c r="D1585" s="462"/>
      <c r="E1585" s="462"/>
      <c r="F1585" s="462"/>
      <c r="G1585" s="462"/>
      <c r="H1585" s="462"/>
      <c r="I1585" s="462"/>
      <c r="J1585" s="39" t="s">
        <v>17</v>
      </c>
      <c r="K1585" s="936">
        <f>SUMIFS(K$9:K$1570,J$9:J$1570,"ремонт тротуаров",L$9:L$1570,"кв.м.")</f>
        <v>11521</v>
      </c>
      <c r="L1585" s="41" t="s">
        <v>8</v>
      </c>
      <c r="M1585" s="936"/>
      <c r="N1585" s="63"/>
      <c r="O1585" s="24"/>
      <c r="P1585" s="19" t="s">
        <v>17</v>
      </c>
      <c r="Q1585" s="262">
        <f>SUMIFS(Q$9:Q$1570,P$9:P$1570,"ремонт тротуаров",R$9:R$1570,"кв.м.")</f>
        <v>1842</v>
      </c>
      <c r="R1585" s="20" t="s">
        <v>8</v>
      </c>
      <c r="S1585" s="262"/>
      <c r="T1585" s="63"/>
      <c r="U1585" s="24"/>
      <c r="V1585" s="19" t="s">
        <v>17</v>
      </c>
      <c r="W1585" s="262">
        <f>SUMIFS(W$9:W$1570,V$9:V$1570,"ремонт тротуаров",X$9:X$1570,"кв.м.")</f>
        <v>0</v>
      </c>
      <c r="X1585" s="20" t="s">
        <v>8</v>
      </c>
      <c r="Y1585" s="262"/>
      <c r="Z1585" s="63"/>
      <c r="AA1585" s="24"/>
      <c r="AB1585" s="19" t="s">
        <v>17</v>
      </c>
      <c r="AC1585" s="262">
        <f>SUMIFS(AC$9:AC$1570,AB$9:AB$1570,"ремонт тротуаров",AD$9:AD$1570,"кв.м.")</f>
        <v>0</v>
      </c>
      <c r="AD1585" s="20" t="s">
        <v>8</v>
      </c>
      <c r="AE1585" s="262"/>
      <c r="AF1585" s="63"/>
      <c r="AG1585" s="24"/>
      <c r="AH1585" s="19" t="s">
        <v>17</v>
      </c>
      <c r="AI1585" s="262">
        <f>SUMIFS(AI$9:AI$1570,AH$9:AH$1570,"ремонт тротуаров",AJ$9:AJ$1570,"кв.м.")</f>
        <v>0</v>
      </c>
      <c r="AJ1585" s="20" t="s">
        <v>8</v>
      </c>
      <c r="AK1585" s="262"/>
      <c r="AL1585" s="63"/>
      <c r="AM1585" s="24"/>
      <c r="AN1585" s="19" t="s">
        <v>17</v>
      </c>
      <c r="AO1585" s="262">
        <f>SUMIFS(AO$9:AO$1570,AN$9:AN$1570,"ремонт тротуаров",AP$9:AP$1570,"кв.м.")</f>
        <v>0</v>
      </c>
      <c r="AP1585" s="20" t="s">
        <v>8</v>
      </c>
      <c r="AQ1585" s="262"/>
      <c r="AR1585" s="20"/>
    </row>
    <row r="1586" spans="1:44" ht="19.5" customHeight="1">
      <c r="A1586" s="462"/>
      <c r="B1586" s="462"/>
      <c r="C1586" s="462"/>
      <c r="D1586" s="462"/>
      <c r="E1586" s="462"/>
      <c r="F1586" s="462"/>
      <c r="G1586" s="462"/>
      <c r="H1586" s="462"/>
      <c r="I1586" s="462"/>
      <c r="J1586" s="39" t="s">
        <v>18</v>
      </c>
      <c r="K1586" s="936">
        <f>SUMIFS(K$9:K$1570,J$9:J$1570,"устройство освещения",L$9:L$1570,"п.м.")</f>
        <v>1874</v>
      </c>
      <c r="L1586" s="41" t="s">
        <v>16</v>
      </c>
      <c r="M1586" s="936"/>
      <c r="N1586" s="63"/>
      <c r="O1586" s="24"/>
      <c r="P1586" s="19" t="s">
        <v>18</v>
      </c>
      <c r="Q1586" s="262">
        <f>SUMIFS(Q$9:Q$1570,P$9:P$1570,"устройство освещения",R$9:R$1570,"п.м.")</f>
        <v>0</v>
      </c>
      <c r="R1586" s="20" t="s">
        <v>16</v>
      </c>
      <c r="S1586" s="262"/>
      <c r="T1586" s="63"/>
      <c r="U1586" s="24"/>
      <c r="V1586" s="19" t="s">
        <v>18</v>
      </c>
      <c r="W1586" s="262">
        <f>SUMIFS(W$9:W$1570,V$9:V$1570,"устройство освещения",X$9:X$1570,"п.м.")</f>
        <v>0</v>
      </c>
      <c r="X1586" s="20" t="s">
        <v>16</v>
      </c>
      <c r="Y1586" s="262"/>
      <c r="Z1586" s="63"/>
      <c r="AA1586" s="24"/>
      <c r="AB1586" s="19" t="s">
        <v>18</v>
      </c>
      <c r="AC1586" s="262">
        <f>SUMIFS(AC$9:AC$1570,AB$9:AB$1570,"устройство освещения",AD$9:AD$1570,"п.м.")</f>
        <v>0</v>
      </c>
      <c r="AD1586" s="20"/>
      <c r="AE1586" s="262"/>
      <c r="AF1586" s="63"/>
      <c r="AG1586" s="24"/>
      <c r="AH1586" s="19" t="s">
        <v>18</v>
      </c>
      <c r="AI1586" s="262">
        <f>SUMIFS(AI$9:AI$1570,AH$9:AH$1570,"устройство освещения",AJ$9:AJ$1570,"п.м.")</f>
        <v>0</v>
      </c>
      <c r="AJ1586" s="20"/>
      <c r="AK1586" s="262"/>
      <c r="AL1586" s="63"/>
      <c r="AM1586" s="24"/>
      <c r="AN1586" s="19" t="s">
        <v>18</v>
      </c>
      <c r="AO1586" s="262">
        <f>SUMIFS(AO$9:AO$1570,AN$9:AN$1570,"устройство освещения",AP$9:AP$1570,"п.м.")</f>
        <v>0</v>
      </c>
      <c r="AP1586" s="20"/>
      <c r="AQ1586" s="262"/>
      <c r="AR1586" s="20"/>
    </row>
    <row r="1587" spans="1:44" ht="53.25" customHeight="1">
      <c r="A1587" s="462"/>
      <c r="B1587" s="462"/>
      <c r="C1587" s="462"/>
      <c r="D1587" s="462"/>
      <c r="E1587" s="462"/>
      <c r="F1587" s="462"/>
      <c r="G1587" s="462"/>
      <c r="H1587" s="462"/>
      <c r="I1587" s="462"/>
      <c r="J1587" s="39" t="s">
        <v>46</v>
      </c>
      <c r="K1587" s="936">
        <f>SUMIFS(K$9:K$1570,J$9:J$1570,"установка направляющих устройств",L$9:L$1570,"п.м.")</f>
        <v>2490</v>
      </c>
      <c r="L1587" s="41" t="s">
        <v>16</v>
      </c>
      <c r="M1587" s="936"/>
      <c r="N1587" s="63"/>
      <c r="O1587" s="64"/>
      <c r="P1587" s="19" t="s">
        <v>46</v>
      </c>
      <c r="Q1587" s="262">
        <f>SUMIFS(Q$9:Q$1570,P$9:P$1570,"установка направляющих устройств",R$9:R$1570,"п.м.")</f>
        <v>0</v>
      </c>
      <c r="R1587" s="20" t="s">
        <v>16</v>
      </c>
      <c r="S1587" s="262"/>
      <c r="T1587" s="63"/>
      <c r="U1587" s="64"/>
      <c r="V1587" s="19" t="s">
        <v>46</v>
      </c>
      <c r="W1587" s="262">
        <f>SUMIFS(W$9:W$1570,V$9:V$1570,"установка направляющих устройств",X$9:X$1570,"п.м.")</f>
        <v>0</v>
      </c>
      <c r="X1587" s="20" t="s">
        <v>16</v>
      </c>
      <c r="Y1587" s="262"/>
      <c r="Z1587" s="63"/>
      <c r="AA1587" s="64"/>
      <c r="AB1587" s="19" t="s">
        <v>46</v>
      </c>
      <c r="AC1587" s="262">
        <f>SUMIFS(AC$9:AC$1570,AB$9:AB$1570,"установка направляющих устройств",AD$9:AD$1570,"п.м.")</f>
        <v>0</v>
      </c>
      <c r="AD1587" s="20" t="s">
        <v>16</v>
      </c>
      <c r="AE1587" s="262"/>
      <c r="AF1587" s="63"/>
      <c r="AG1587" s="64"/>
      <c r="AH1587" s="19" t="s">
        <v>46</v>
      </c>
      <c r="AI1587" s="262">
        <f>SUMIFS(AI$9:AI$1570,AH$9:AH$1570,"установка направляющих устройств",AJ$9:AJ$1570,"п.м.")</f>
        <v>0</v>
      </c>
      <c r="AJ1587" s="20" t="s">
        <v>16</v>
      </c>
      <c r="AK1587" s="262"/>
      <c r="AL1587" s="63"/>
      <c r="AM1587" s="64"/>
      <c r="AN1587" s="19" t="s">
        <v>46</v>
      </c>
      <c r="AO1587" s="262">
        <f>SUMIFS(AO$9:AO$1570,AN$9:AN$1570,"установка направляющих устройств",AP$9:AP$1570,"п.м.")</f>
        <v>0</v>
      </c>
      <c r="AP1587" s="20" t="s">
        <v>16</v>
      </c>
      <c r="AQ1587" s="262"/>
      <c r="AR1587" s="20"/>
    </row>
    <row r="1588" spans="1:44" ht="27.75" customHeight="1">
      <c r="A1588" s="462"/>
      <c r="B1588" s="462"/>
      <c r="C1588" s="462"/>
      <c r="D1588" s="462"/>
      <c r="E1588" s="462"/>
      <c r="F1588" s="462"/>
      <c r="G1588" s="462"/>
      <c r="H1588" s="462"/>
      <c r="I1588" s="462"/>
      <c r="J1588" s="39" t="s">
        <v>105</v>
      </c>
      <c r="K1588" s="936">
        <f>SUMIFS(K$9:K$1570,J$9:J$1570,"укладка слоев износа",L$9:L$1570,"кв.м.")</f>
        <v>537016.19999999995</v>
      </c>
      <c r="L1588" s="41" t="s">
        <v>8</v>
      </c>
      <c r="M1588" s="936"/>
      <c r="N1588" s="63"/>
      <c r="O1588" s="64"/>
      <c r="P1588" s="19" t="s">
        <v>105</v>
      </c>
      <c r="Q1588" s="262">
        <f>SUMIFS(Q$9:Q$1570,P$9:P$1570,"укладка слоев износа",R$9:R$1570,"кв.м.")</f>
        <v>405582</v>
      </c>
      <c r="R1588" s="20" t="s">
        <v>8</v>
      </c>
      <c r="S1588" s="262"/>
      <c r="T1588" s="63"/>
      <c r="U1588" s="64"/>
      <c r="V1588" s="19" t="s">
        <v>105</v>
      </c>
      <c r="W1588" s="262">
        <f>SUMIFS(W$9:W$1570,V$9:V$1570,"укладка слоев износа",X$9:X$1570,"кв.м.")</f>
        <v>297123.8</v>
      </c>
      <c r="X1588" s="20" t="s">
        <v>8</v>
      </c>
      <c r="Y1588" s="262"/>
      <c r="Z1588" s="63"/>
      <c r="AA1588" s="64"/>
      <c r="AB1588" s="19" t="s">
        <v>105</v>
      </c>
      <c r="AC1588" s="262">
        <f>SUMIFS(AC$9:AC$1570,AB$9:AB$1570,"укладка слоев износа",AD$9:AD$1570,"кв.м.")</f>
        <v>9484</v>
      </c>
      <c r="AD1588" s="20"/>
      <c r="AE1588" s="262"/>
      <c r="AF1588" s="63"/>
      <c r="AG1588" s="64"/>
      <c r="AH1588" s="19" t="s">
        <v>105</v>
      </c>
      <c r="AI1588" s="262">
        <f>SUMIFS(AI$9:AI$1570,AH$9:AH$1570,"укладка слоев износа",AJ$9:AJ$1570,"кв.м.")</f>
        <v>10400</v>
      </c>
      <c r="AJ1588" s="20"/>
      <c r="AK1588" s="262"/>
      <c r="AL1588" s="63"/>
      <c r="AM1588" s="64"/>
      <c r="AN1588" s="19" t="s">
        <v>105</v>
      </c>
      <c r="AO1588" s="262">
        <f>SUMIFS(AO$9:AO$1570,AN$9:AN$1570,"укладка слоев износа",AP$9:AP$1570,"кв.м.")</f>
        <v>6252</v>
      </c>
      <c r="AP1588" s="20"/>
      <c r="AQ1588" s="262"/>
      <c r="AR1588" s="20"/>
    </row>
    <row r="1589" spans="1:44" ht="48.75" customHeight="1">
      <c r="A1589" s="462"/>
      <c r="B1589" s="462"/>
      <c r="C1589" s="462"/>
      <c r="D1589" s="462"/>
      <c r="E1589" s="462"/>
      <c r="F1589" s="462"/>
      <c r="G1589" s="462"/>
      <c r="H1589" s="462"/>
      <c r="I1589" s="462"/>
      <c r="J1589" s="39" t="s">
        <v>106</v>
      </c>
      <c r="K1589" s="936">
        <f>SUMIFS(K$9:K$1570,J$9:J$1570,"шероховатая поверхностная обработка",L$9:L$1570,"кв.м.")</f>
        <v>0</v>
      </c>
      <c r="L1589" s="41" t="s">
        <v>8</v>
      </c>
      <c r="M1589" s="936"/>
      <c r="N1589" s="63"/>
      <c r="O1589" s="64"/>
      <c r="P1589" s="19" t="s">
        <v>106</v>
      </c>
      <c r="Q1589" s="262">
        <f>SUMIFS(Q$9:Q$1570,P$9:P$1570,"шероховатая поверхностная обработка",R$9:R$1570,"кв.м.")</f>
        <v>0</v>
      </c>
      <c r="R1589" s="20" t="s">
        <v>8</v>
      </c>
      <c r="S1589" s="262"/>
      <c r="T1589" s="63"/>
      <c r="U1589" s="64"/>
      <c r="V1589" s="19" t="s">
        <v>106</v>
      </c>
      <c r="W1589" s="262">
        <f>SUMIFS(W$9:W$1570,V$9:V$1570,"шероховатая поверхностная обработка",X$9:X$1570,"кв.м.")</f>
        <v>0</v>
      </c>
      <c r="X1589" s="20" t="s">
        <v>8</v>
      </c>
      <c r="Y1589" s="262"/>
      <c r="Z1589" s="63"/>
      <c r="AA1589" s="64"/>
      <c r="AB1589" s="19"/>
      <c r="AC1589" s="262">
        <f>SUMIFS(AC$9:AC$1570,AB$9:AB$1570,"шероховатая поверхностная обработка",AD$9:AD$1570,"кв.м.")</f>
        <v>0</v>
      </c>
      <c r="AD1589" s="20"/>
      <c r="AE1589" s="262"/>
      <c r="AF1589" s="63"/>
      <c r="AG1589" s="64"/>
      <c r="AH1589" s="19"/>
      <c r="AI1589" s="262">
        <f>SUMIFS(AI$9:AI$1570,AH$9:AH$1570,"шероховатая поверхностная обработка",AJ$9:AJ$1570,"кв.м.")</f>
        <v>0</v>
      </c>
      <c r="AJ1589" s="20"/>
      <c r="AK1589" s="262"/>
      <c r="AL1589" s="63"/>
      <c r="AM1589" s="64"/>
      <c r="AN1589" s="19"/>
      <c r="AO1589" s="262">
        <f>SUMIFS(AO$9:AO$1570,AN$9:AN$1570,"шероховатая поверхностная обработка",AP$9:AP$1570,"кв.м.")</f>
        <v>0</v>
      </c>
      <c r="AP1589" s="20"/>
      <c r="AQ1589" s="262"/>
      <c r="AR1589" s="20"/>
    </row>
    <row r="1590" spans="1:44" ht="54.75" customHeight="1">
      <c r="A1590" s="462"/>
      <c r="B1590" s="462"/>
      <c r="C1590" s="462"/>
      <c r="D1590" s="462"/>
      <c r="E1590" s="462"/>
      <c r="F1590" s="462"/>
      <c r="G1590" s="462"/>
      <c r="H1590" s="462"/>
      <c r="I1590" s="462"/>
      <c r="J1590" s="39" t="s">
        <v>107</v>
      </c>
      <c r="K1590" s="936">
        <f>SUMIFS(K$9:K$1570,J$9:J$1570,"обработка защитной пропиткой",L$9:L$1570,"кв.м.")</f>
        <v>0</v>
      </c>
      <c r="L1590" s="41" t="s">
        <v>8</v>
      </c>
      <c r="M1590" s="936"/>
      <c r="N1590" s="63"/>
      <c r="O1590" s="64"/>
      <c r="P1590" s="19" t="s">
        <v>107</v>
      </c>
      <c r="Q1590" s="262">
        <f>SUMIFS(Q$9:Q$1570,P$9:P$1570,"обработка защитной пропиткой",R$9:R$1570,"кв.м.")</f>
        <v>0</v>
      </c>
      <c r="R1590" s="20" t="s">
        <v>8</v>
      </c>
      <c r="S1590" s="262"/>
      <c r="T1590" s="63"/>
      <c r="U1590" s="64"/>
      <c r="V1590" s="19" t="s">
        <v>107</v>
      </c>
      <c r="W1590" s="262">
        <f>SUMIFS(W$9:W$1570,V$9:V$1570,"обработка защитной пропиткой",X$9:X$1570,"кв.м.")</f>
        <v>0</v>
      </c>
      <c r="X1590" s="20" t="s">
        <v>8</v>
      </c>
      <c r="Y1590" s="262"/>
      <c r="Z1590" s="63"/>
      <c r="AA1590" s="64"/>
      <c r="AB1590" s="19"/>
      <c r="AC1590" s="262">
        <f>SUMIFS(AC$9:AC$1570,AB$9:AB$1570,"обработка защитной пропиткой",AD$9:AD$1570,"кв.м.")</f>
        <v>0</v>
      </c>
      <c r="AD1590" s="20"/>
      <c r="AE1590" s="262"/>
      <c r="AF1590" s="63"/>
      <c r="AG1590" s="64"/>
      <c r="AH1590" s="19"/>
      <c r="AI1590" s="262">
        <f>SUMIFS(AI$9:AI$1570,AH$9:AH$1570,"обработка защитной пропиткой",AJ$9:AJ$1570,"кв.м.")</f>
        <v>0</v>
      </c>
      <c r="AJ1590" s="20"/>
      <c r="AK1590" s="262"/>
      <c r="AL1590" s="63"/>
      <c r="AM1590" s="64"/>
      <c r="AN1590" s="19"/>
      <c r="AO1590" s="262">
        <f>SUMIFS(AO$9:AO$1570,AN$9:AN$1570,"обработка защитной пропиткой",AP$9:AP$1570,"кв.м.")</f>
        <v>0</v>
      </c>
      <c r="AP1590" s="20"/>
      <c r="AQ1590" s="262"/>
      <c r="AR1590" s="20"/>
    </row>
    <row r="1591" spans="1:44" ht="47.25" customHeight="1">
      <c r="A1591" s="462"/>
      <c r="B1591" s="462"/>
      <c r="C1591" s="462"/>
      <c r="D1591" s="462"/>
      <c r="E1591" s="462"/>
      <c r="F1591" s="462"/>
      <c r="G1591" s="462"/>
      <c r="H1591" s="462"/>
      <c r="I1591" s="462"/>
      <c r="J1591" s="39" t="s">
        <v>108</v>
      </c>
      <c r="K1591" s="936">
        <f>SUMIFS(K$9:K$1570,J$9:J$1570,"установка водоотводных лотков",L$9:L$1570,"шт.")</f>
        <v>0</v>
      </c>
      <c r="L1591" s="41" t="s">
        <v>14</v>
      </c>
      <c r="M1591" s="936"/>
      <c r="N1591" s="63"/>
      <c r="O1591" s="64"/>
      <c r="P1591" s="19" t="s">
        <v>108</v>
      </c>
      <c r="Q1591" s="262">
        <f>SUMIFS(Q$9:Q$1570,P$9:P$1570,"установка водоотводных лотков",R$9:R$1570,"шт.")</f>
        <v>0</v>
      </c>
      <c r="R1591" s="20" t="s">
        <v>14</v>
      </c>
      <c r="S1591" s="262"/>
      <c r="T1591" s="63"/>
      <c r="U1591" s="64"/>
      <c r="V1591" s="19" t="s">
        <v>108</v>
      </c>
      <c r="W1591" s="262">
        <f>SUMIFS(W$9:W$1570,V$9:V$1570,"установка водоотводных лотков",X$9:X$1570,"шт.")</f>
        <v>0</v>
      </c>
      <c r="X1591" s="20" t="s">
        <v>14</v>
      </c>
      <c r="Y1591" s="262"/>
      <c r="Z1591" s="63"/>
      <c r="AA1591" s="64"/>
      <c r="AB1591" s="19"/>
      <c r="AC1591" s="262">
        <f>SUMIFS(AC$9:AC$1570,AB$9:AB$1570,"установка водоотводных лотков",AD$9:AD$1570,"шт.")</f>
        <v>0</v>
      </c>
      <c r="AD1591" s="20"/>
      <c r="AE1591" s="262"/>
      <c r="AF1591" s="63"/>
      <c r="AG1591" s="64"/>
      <c r="AH1591" s="19"/>
      <c r="AI1591" s="262">
        <f>SUMIFS(AI$9:AI$1570,AH$9:AH$1570,"установка водоотводных лотков",AJ$9:AJ$1570,"шт.")</f>
        <v>0</v>
      </c>
      <c r="AJ1591" s="20"/>
      <c r="AK1591" s="262"/>
      <c r="AL1591" s="63"/>
      <c r="AM1591" s="64"/>
      <c r="AN1591" s="19"/>
      <c r="AO1591" s="262">
        <f>SUMIFS(AO$9:AO$1570,AN$9:AN$1570,"установка водоотводных лотков",AP$9:AP$1570,"шт.")</f>
        <v>0</v>
      </c>
      <c r="AP1591" s="20"/>
      <c r="AQ1591" s="262"/>
      <c r="AR1591" s="20"/>
    </row>
    <row r="1592" spans="1:44" ht="48" customHeight="1">
      <c r="A1592" s="462"/>
      <c r="B1592" s="462"/>
      <c r="C1592" s="462"/>
      <c r="D1592" s="462"/>
      <c r="E1592" s="462"/>
      <c r="F1592" s="462"/>
      <c r="G1592" s="462"/>
      <c r="H1592" s="462"/>
      <c r="I1592" s="462"/>
      <c r="J1592" s="39" t="s">
        <v>109</v>
      </c>
      <c r="K1592" s="936">
        <f>SUMIFS(K$9:K$1570,J$9:J$1570,"очистка водоотводных полос",L$9:L$1570,"п.м.")</f>
        <v>0</v>
      </c>
      <c r="L1592" s="41" t="s">
        <v>16</v>
      </c>
      <c r="M1592" s="936"/>
      <c r="N1592" s="63"/>
      <c r="O1592" s="64"/>
      <c r="P1592" s="19" t="s">
        <v>109</v>
      </c>
      <c r="Q1592" s="262">
        <f>SUMIFS(Q$9:Q$1570,P$9:P$1570,"очистка водоотводных полос",R$9:R$1570,"п.м.")</f>
        <v>0</v>
      </c>
      <c r="R1592" s="20" t="s">
        <v>16</v>
      </c>
      <c r="S1592" s="262"/>
      <c r="T1592" s="63"/>
      <c r="U1592" s="64"/>
      <c r="V1592" s="19" t="s">
        <v>109</v>
      </c>
      <c r="W1592" s="262">
        <f>SUMIFS(W$9:W$1570,V$9:V$1570,"очистка водоотводных полос",X$9:X$1570,"п.м.")</f>
        <v>0</v>
      </c>
      <c r="X1592" s="20" t="s">
        <v>16</v>
      </c>
      <c r="Y1592" s="262"/>
      <c r="Z1592" s="63"/>
      <c r="AA1592" s="64"/>
      <c r="AB1592" s="19"/>
      <c r="AC1592" s="262">
        <f>SUMIFS(AC$9:AC$1570,AB$9:AB$1570,"очистка водоотводных полос",AD$9:AD$1570,"п.м.")</f>
        <v>0</v>
      </c>
      <c r="AD1592" s="20"/>
      <c r="AE1592" s="262"/>
      <c r="AF1592" s="63"/>
      <c r="AG1592" s="64"/>
      <c r="AH1592" s="19"/>
      <c r="AI1592" s="262">
        <f>SUMIFS(AI$9:AI$1570,AH$9:AH$1570,"очистка водоотводных полос",AJ$9:AJ$1570,"п.м.")</f>
        <v>0</v>
      </c>
      <c r="AJ1592" s="20"/>
      <c r="AK1592" s="262"/>
      <c r="AL1592" s="63"/>
      <c r="AM1592" s="64"/>
      <c r="AN1592" s="19"/>
      <c r="AO1592" s="262">
        <f>SUMIFS(AO$9:AO$1570,AN$9:AN$1570,"очистка водоотводных полос",AP$9:AP$1570,"п.м.")</f>
        <v>0</v>
      </c>
      <c r="AP1592" s="20"/>
      <c r="AQ1592" s="262"/>
      <c r="AR1592" s="20"/>
    </row>
    <row r="1593" spans="1:44" ht="78.75" customHeight="1">
      <c r="A1593" s="462"/>
      <c r="B1593" s="462"/>
      <c r="C1593" s="462"/>
      <c r="D1593" s="462"/>
      <c r="E1593" s="462"/>
      <c r="F1593" s="462"/>
      <c r="G1593" s="462"/>
      <c r="H1593" s="462"/>
      <c r="I1593" s="462"/>
      <c r="J1593" s="39" t="s">
        <v>110</v>
      </c>
      <c r="K1593" s="936">
        <f>SUMIFS(K$9:K$1570,J$9:J$1570,"установка камер автоматической фото-видеофиксации нарушения ПДД",L$9:L$1570,"шт.")</f>
        <v>0</v>
      </c>
      <c r="L1593" s="41" t="s">
        <v>14</v>
      </c>
      <c r="M1593" s="936"/>
      <c r="N1593" s="63"/>
      <c r="O1593" s="64"/>
      <c r="P1593" s="19" t="s">
        <v>110</v>
      </c>
      <c r="Q1593" s="262">
        <f>SUMIFS(Q$9:Q$1570,P$9:P$1570,"установка камер автоматической фото-видеофиксации нарушения ПДД",R$9:R$1570,"шт.")</f>
        <v>0</v>
      </c>
      <c r="R1593" s="20" t="s">
        <v>14</v>
      </c>
      <c r="S1593" s="262"/>
      <c r="T1593" s="63"/>
      <c r="U1593" s="64"/>
      <c r="V1593" s="19" t="s">
        <v>110</v>
      </c>
      <c r="W1593" s="262">
        <f>SUMIFS(W$9:W$1570,V$9:V$1570,"установка камер автоматической фото-видеофиксации нарушения ПДД",X$9:X$1570,"шт.")</f>
        <v>0</v>
      </c>
      <c r="X1593" s="20" t="s">
        <v>14</v>
      </c>
      <c r="Y1593" s="262"/>
      <c r="Z1593" s="63"/>
      <c r="AA1593" s="64"/>
      <c r="AB1593" s="19"/>
      <c r="AC1593" s="262">
        <f>SUMIFS(AC$9:AC$1570,AB$9:AB$1570,"установка камер автоматической фото-видеофиксации нарушения ПДД",AD$9:AD$1570,"шт.")</f>
        <v>0</v>
      </c>
      <c r="AD1593" s="20"/>
      <c r="AE1593" s="262"/>
      <c r="AF1593" s="63"/>
      <c r="AG1593" s="64"/>
      <c r="AH1593" s="19"/>
      <c r="AI1593" s="262">
        <f>SUMIFS(AI$9:AI$1570,AH$9:AH$1570,"установка камер автоматической фото-видеофиксации нарушения ПДД",AJ$9:AJ$1570,"шт.")</f>
        <v>0</v>
      </c>
      <c r="AJ1593" s="20"/>
      <c r="AK1593" s="262"/>
      <c r="AL1593" s="63"/>
      <c r="AM1593" s="64"/>
      <c r="AN1593" s="19"/>
      <c r="AO1593" s="262">
        <f>SUMIFS(AO$9:AO$1570,AN$9:AN$1570,"установка камер автоматической фото-видеофиксации нарушения ПДД",AP$9:AP$1570,"шт.")</f>
        <v>0</v>
      </c>
      <c r="AP1593" s="20"/>
      <c r="AQ1593" s="262"/>
      <c r="AR1593" s="20"/>
    </row>
    <row r="1594" spans="1:44" ht="21" customHeight="1">
      <c r="A1594" s="462"/>
      <c r="B1594" s="462"/>
      <c r="C1594" s="462"/>
      <c r="D1594" s="462"/>
      <c r="E1594" s="462"/>
      <c r="F1594" s="462"/>
      <c r="G1594" s="462"/>
      <c r="H1594" s="462"/>
      <c r="I1594" s="462"/>
      <c r="J1594" s="39" t="s">
        <v>45</v>
      </c>
      <c r="K1594" s="41"/>
      <c r="L1594" s="41"/>
      <c r="M1594" s="936"/>
      <c r="N1594" s="63"/>
      <c r="O1594" s="64"/>
      <c r="P1594" s="19" t="s">
        <v>45</v>
      </c>
      <c r="Q1594" s="262"/>
      <c r="R1594" s="20"/>
      <c r="S1594" s="262"/>
      <c r="T1594" s="63"/>
      <c r="U1594" s="64"/>
      <c r="V1594" s="19" t="s">
        <v>45</v>
      </c>
      <c r="W1594" s="262"/>
      <c r="X1594" s="20"/>
      <c r="Y1594" s="262"/>
      <c r="Z1594" s="63"/>
      <c r="AA1594" s="64"/>
      <c r="AB1594" s="19" t="s">
        <v>45</v>
      </c>
      <c r="AC1594" s="262"/>
      <c r="AD1594" s="20"/>
      <c r="AE1594" s="262"/>
      <c r="AF1594" s="63"/>
      <c r="AG1594" s="64"/>
      <c r="AH1594" s="19" t="s">
        <v>45</v>
      </c>
      <c r="AI1594" s="20"/>
      <c r="AJ1594" s="20"/>
      <c r="AK1594" s="262"/>
      <c r="AL1594" s="63"/>
      <c r="AM1594" s="64"/>
      <c r="AN1594" s="19" t="s">
        <v>45</v>
      </c>
      <c r="AO1594" s="262"/>
      <c r="AP1594" s="20"/>
      <c r="AQ1594" s="262"/>
      <c r="AR1594" s="20"/>
    </row>
    <row r="1595" spans="1:44" ht="15" customHeight="1">
      <c r="A1595" s="367" t="s">
        <v>19</v>
      </c>
      <c r="B1595" s="368"/>
      <c r="C1595" s="368"/>
      <c r="D1595" s="368"/>
      <c r="E1595" s="368"/>
      <c r="F1595" s="368"/>
      <c r="G1595" s="368"/>
      <c r="H1595" s="368"/>
      <c r="I1595" s="368"/>
      <c r="J1595" s="368"/>
      <c r="K1595" s="368"/>
      <c r="L1595" s="368"/>
      <c r="M1595" s="368"/>
      <c r="N1595" s="368"/>
      <c r="O1595" s="368"/>
      <c r="P1595" s="368"/>
      <c r="Q1595" s="368"/>
      <c r="R1595" s="368"/>
      <c r="S1595" s="368"/>
      <c r="T1595" s="368"/>
      <c r="U1595" s="368"/>
      <c r="V1595" s="368"/>
      <c r="W1595" s="368"/>
      <c r="X1595" s="368"/>
      <c r="Y1595" s="368"/>
      <c r="Z1595" s="368"/>
      <c r="AA1595" s="368"/>
      <c r="AB1595" s="368"/>
      <c r="AC1595" s="368"/>
      <c r="AD1595" s="368"/>
      <c r="AE1595" s="368"/>
      <c r="AF1595" s="368"/>
      <c r="AG1595" s="368"/>
      <c r="AH1595" s="368"/>
      <c r="AI1595" s="368"/>
      <c r="AJ1595" s="368"/>
      <c r="AK1595" s="368"/>
      <c r="AL1595" s="368"/>
      <c r="AM1595" s="368"/>
      <c r="AN1595" s="368"/>
      <c r="AO1595" s="368"/>
      <c r="AP1595" s="368"/>
      <c r="AQ1595" s="368"/>
      <c r="AR1595" s="369"/>
    </row>
    <row r="1596" spans="1:44" ht="15" customHeight="1">
      <c r="A1596" s="433" t="s">
        <v>101</v>
      </c>
      <c r="B1596" s="433"/>
      <c r="C1596" s="433"/>
      <c r="D1596" s="433"/>
      <c r="E1596" s="433"/>
      <c r="F1596" s="433"/>
      <c r="G1596" s="433"/>
      <c r="H1596" s="433"/>
      <c r="I1596" s="433"/>
      <c r="J1596" s="433"/>
      <c r="K1596" s="433"/>
      <c r="L1596" s="433"/>
      <c r="M1596" s="433"/>
      <c r="N1596" s="433"/>
      <c r="O1596" s="433"/>
      <c r="P1596" s="433"/>
      <c r="Q1596" s="433"/>
      <c r="R1596" s="433"/>
      <c r="S1596" s="433"/>
      <c r="T1596" s="75"/>
      <c r="U1596" s="75"/>
      <c r="V1596" s="75"/>
      <c r="W1596" s="75"/>
      <c r="X1596" s="75"/>
      <c r="Y1596" s="75"/>
      <c r="Z1596" s="75"/>
      <c r="AA1596" s="75"/>
      <c r="AB1596" s="75"/>
      <c r="AC1596" s="75"/>
      <c r="AD1596" s="75"/>
      <c r="AE1596" s="75"/>
      <c r="AF1596" s="75"/>
      <c r="AG1596" s="75"/>
      <c r="AH1596" s="75"/>
      <c r="AI1596" s="75"/>
      <c r="AJ1596" s="75"/>
      <c r="AK1596" s="75"/>
      <c r="AL1596" s="75"/>
      <c r="AM1596" s="75"/>
      <c r="AN1596" s="75"/>
      <c r="AO1596" s="75"/>
      <c r="AP1596" s="75"/>
      <c r="AQ1596" s="75"/>
      <c r="AR1596" s="75"/>
    </row>
    <row r="1597" spans="1:44" ht="28.5" customHeight="1">
      <c r="A1597" s="735">
        <v>1</v>
      </c>
      <c r="B1597" s="744">
        <v>89837</v>
      </c>
      <c r="C1597" s="579" t="s">
        <v>2198</v>
      </c>
      <c r="D1597" s="695">
        <v>211.4</v>
      </c>
      <c r="E1597" s="695"/>
      <c r="F1597" s="695">
        <v>132.30000000000001</v>
      </c>
      <c r="G1597" s="695"/>
      <c r="H1597" s="313" t="s">
        <v>2199</v>
      </c>
      <c r="I1597" s="313" t="s">
        <v>2199</v>
      </c>
      <c r="J1597" s="312" t="s">
        <v>41</v>
      </c>
      <c r="K1597" s="313">
        <v>0.4</v>
      </c>
      <c r="L1597" s="313" t="s">
        <v>5</v>
      </c>
      <c r="M1597" s="314">
        <v>40782</v>
      </c>
      <c r="N1597" s="281" t="s">
        <v>2200</v>
      </c>
      <c r="O1597" s="281" t="s">
        <v>2201</v>
      </c>
      <c r="P1597" s="282" t="s">
        <v>11</v>
      </c>
      <c r="Q1597" s="283">
        <v>4.2</v>
      </c>
      <c r="R1597" s="281" t="s">
        <v>5</v>
      </c>
      <c r="S1597" s="283">
        <v>91278.8</v>
      </c>
      <c r="T1597" s="281" t="s">
        <v>2202</v>
      </c>
      <c r="U1597" s="281" t="s">
        <v>2203</v>
      </c>
      <c r="V1597" s="284" t="s">
        <v>11</v>
      </c>
      <c r="W1597" s="281">
        <v>0.3</v>
      </c>
      <c r="X1597" s="281" t="s">
        <v>5</v>
      </c>
      <c r="Y1597" s="283">
        <v>2870.2</v>
      </c>
      <c r="Z1597" s="281"/>
      <c r="AA1597" s="281"/>
      <c r="AB1597" s="281"/>
      <c r="AC1597" s="62"/>
      <c r="AD1597" s="62"/>
      <c r="AE1597" s="62"/>
      <c r="AF1597" s="62"/>
      <c r="AG1597" s="62"/>
      <c r="AH1597" s="62"/>
      <c r="AI1597" s="62"/>
      <c r="AJ1597" s="62"/>
      <c r="AK1597" s="62"/>
      <c r="AL1597" s="62"/>
      <c r="AM1597" s="62"/>
      <c r="AN1597" s="62"/>
      <c r="AO1597" s="62"/>
      <c r="AP1597" s="62"/>
      <c r="AQ1597" s="62"/>
      <c r="AR1597" s="62"/>
    </row>
    <row r="1598" spans="1:44" ht="24" customHeight="1">
      <c r="A1598" s="736"/>
      <c r="B1598" s="761"/>
      <c r="C1598" s="627"/>
      <c r="D1598" s="762"/>
      <c r="E1598" s="762"/>
      <c r="F1598" s="762"/>
      <c r="G1598" s="762"/>
      <c r="H1598" s="313" t="s">
        <v>2204</v>
      </c>
      <c r="I1598" s="313" t="s">
        <v>2205</v>
      </c>
      <c r="J1598" s="312" t="s">
        <v>41</v>
      </c>
      <c r="K1598" s="285">
        <v>4</v>
      </c>
      <c r="L1598" s="313" t="s">
        <v>5</v>
      </c>
      <c r="M1598" s="314">
        <v>79197</v>
      </c>
      <c r="N1598" s="281"/>
      <c r="O1598" s="281"/>
      <c r="P1598" s="281"/>
      <c r="Q1598" s="283"/>
      <c r="R1598" s="281"/>
      <c r="S1598" s="283"/>
      <c r="T1598" s="284"/>
      <c r="U1598" s="284"/>
      <c r="V1598" s="284"/>
      <c r="W1598" s="284"/>
      <c r="X1598" s="284"/>
      <c r="Y1598" s="286"/>
      <c r="Z1598" s="281"/>
      <c r="AA1598" s="281"/>
      <c r="AB1598" s="281"/>
      <c r="AC1598" s="62"/>
      <c r="AD1598" s="62"/>
      <c r="AE1598" s="62"/>
      <c r="AF1598" s="62"/>
      <c r="AG1598" s="62"/>
      <c r="AH1598" s="62"/>
      <c r="AI1598" s="62"/>
      <c r="AJ1598" s="62"/>
      <c r="AK1598" s="62"/>
      <c r="AL1598" s="62"/>
      <c r="AM1598" s="62"/>
      <c r="AN1598" s="62"/>
      <c r="AO1598" s="62"/>
      <c r="AP1598" s="62"/>
      <c r="AQ1598" s="62"/>
      <c r="AR1598" s="62"/>
    </row>
    <row r="1599" spans="1:44" ht="30">
      <c r="A1599" s="736"/>
      <c r="B1599" s="761"/>
      <c r="C1599" s="627"/>
      <c r="D1599" s="762"/>
      <c r="E1599" s="762"/>
      <c r="F1599" s="762"/>
      <c r="G1599" s="762"/>
      <c r="H1599" s="313" t="s">
        <v>2206</v>
      </c>
      <c r="I1599" s="313" t="s">
        <v>2207</v>
      </c>
      <c r="J1599" s="312" t="s">
        <v>11</v>
      </c>
      <c r="K1599" s="313">
        <v>7.7</v>
      </c>
      <c r="L1599" s="313" t="s">
        <v>5</v>
      </c>
      <c r="M1599" s="314">
        <v>80704.800000000003</v>
      </c>
      <c r="N1599" s="281"/>
      <c r="O1599" s="281"/>
      <c r="P1599" s="281"/>
      <c r="Q1599" s="283"/>
      <c r="R1599" s="281"/>
      <c r="S1599" s="283"/>
      <c r="T1599" s="281"/>
      <c r="U1599" s="281"/>
      <c r="V1599" s="281"/>
      <c r="W1599" s="281"/>
      <c r="X1599" s="281"/>
      <c r="Y1599" s="281"/>
      <c r="Z1599" s="281"/>
      <c r="AA1599" s="281"/>
      <c r="AB1599" s="281"/>
      <c r="AC1599" s="62"/>
      <c r="AD1599" s="62"/>
      <c r="AE1599" s="62"/>
      <c r="AF1599" s="62"/>
      <c r="AG1599" s="62"/>
      <c r="AH1599" s="62"/>
      <c r="AI1599" s="62"/>
      <c r="AJ1599" s="62"/>
      <c r="AK1599" s="62"/>
      <c r="AL1599" s="62"/>
      <c r="AM1599" s="62"/>
      <c r="AN1599" s="62"/>
      <c r="AO1599" s="62"/>
      <c r="AP1599" s="62"/>
      <c r="AQ1599" s="62"/>
      <c r="AR1599" s="62"/>
    </row>
    <row r="1600" spans="1:44">
      <c r="A1600" s="736"/>
      <c r="B1600" s="761"/>
      <c r="C1600" s="627"/>
      <c r="D1600" s="762"/>
      <c r="E1600" s="762"/>
      <c r="F1600" s="762"/>
      <c r="G1600" s="762"/>
      <c r="H1600" s="313" t="s">
        <v>2208</v>
      </c>
      <c r="I1600" s="313" t="s">
        <v>2208</v>
      </c>
      <c r="J1600" s="312" t="s">
        <v>2209</v>
      </c>
      <c r="K1600" s="313">
        <v>33.1</v>
      </c>
      <c r="L1600" s="313" t="s">
        <v>1902</v>
      </c>
      <c r="M1600" s="314">
        <v>52947.3</v>
      </c>
      <c r="N1600" s="281"/>
      <c r="O1600" s="281"/>
      <c r="P1600" s="281"/>
      <c r="Q1600" s="283"/>
      <c r="R1600" s="281"/>
      <c r="S1600" s="283"/>
      <c r="T1600" s="281"/>
      <c r="U1600" s="281"/>
      <c r="V1600" s="281"/>
      <c r="W1600" s="281"/>
      <c r="X1600" s="281"/>
      <c r="Y1600" s="281"/>
      <c r="Z1600" s="281"/>
      <c r="AA1600" s="281"/>
      <c r="AB1600" s="281"/>
      <c r="AC1600" s="62"/>
      <c r="AD1600" s="62"/>
      <c r="AE1600" s="62"/>
      <c r="AF1600" s="62"/>
      <c r="AG1600" s="62"/>
      <c r="AH1600" s="62"/>
      <c r="AI1600" s="62"/>
      <c r="AJ1600" s="62"/>
      <c r="AK1600" s="62"/>
      <c r="AL1600" s="62"/>
      <c r="AM1600" s="62"/>
      <c r="AN1600" s="62"/>
      <c r="AO1600" s="62"/>
      <c r="AP1600" s="62"/>
      <c r="AQ1600" s="62"/>
      <c r="AR1600" s="62"/>
    </row>
    <row r="1601" spans="1:44">
      <c r="A1601" s="736"/>
      <c r="B1601" s="761"/>
      <c r="C1601" s="627"/>
      <c r="D1601" s="762"/>
      <c r="E1601" s="762"/>
      <c r="F1601" s="762"/>
      <c r="G1601" s="762"/>
      <c r="H1601" s="313" t="s">
        <v>2210</v>
      </c>
      <c r="I1601" s="313" t="s">
        <v>2210</v>
      </c>
      <c r="J1601" s="312" t="s">
        <v>2209</v>
      </c>
      <c r="K1601" s="313">
        <v>33.1</v>
      </c>
      <c r="L1601" s="313" t="s">
        <v>1902</v>
      </c>
      <c r="M1601" s="314">
        <v>57499.9</v>
      </c>
      <c r="N1601" s="281"/>
      <c r="O1601" s="281"/>
      <c r="P1601" s="281"/>
      <c r="Q1601" s="283"/>
      <c r="R1601" s="281"/>
      <c r="S1601" s="283"/>
      <c r="T1601" s="281"/>
      <c r="U1601" s="281"/>
      <c r="V1601" s="281"/>
      <c r="W1601" s="281"/>
      <c r="X1601" s="281"/>
      <c r="Y1601" s="281"/>
      <c r="Z1601" s="281"/>
      <c r="AA1601" s="281"/>
      <c r="AB1601" s="281"/>
      <c r="AC1601" s="62"/>
      <c r="AD1601" s="62"/>
      <c r="AE1601" s="62"/>
      <c r="AF1601" s="62"/>
      <c r="AG1601" s="62"/>
      <c r="AH1601" s="62"/>
      <c r="AI1601" s="62"/>
      <c r="AJ1601" s="62"/>
      <c r="AK1601" s="62"/>
      <c r="AL1601" s="62"/>
      <c r="AM1601" s="62"/>
      <c r="AN1601" s="62"/>
      <c r="AO1601" s="62"/>
      <c r="AP1601" s="62"/>
      <c r="AQ1601" s="62"/>
      <c r="AR1601" s="62"/>
    </row>
    <row r="1602" spans="1:44">
      <c r="A1602" s="736"/>
      <c r="B1602" s="761"/>
      <c r="C1602" s="627"/>
      <c r="D1602" s="762"/>
      <c r="E1602" s="762"/>
      <c r="F1602" s="762"/>
      <c r="G1602" s="762"/>
      <c r="H1602" s="313" t="s">
        <v>2211</v>
      </c>
      <c r="I1602" s="313" t="s">
        <v>2211</v>
      </c>
      <c r="J1602" s="312" t="s">
        <v>2209</v>
      </c>
      <c r="K1602" s="313">
        <v>33.1</v>
      </c>
      <c r="L1602" s="313" t="s">
        <v>1902</v>
      </c>
      <c r="M1602" s="314">
        <v>46794.1</v>
      </c>
      <c r="N1602" s="281"/>
      <c r="O1602" s="281"/>
      <c r="P1602" s="281"/>
      <c r="Q1602" s="283"/>
      <c r="R1602" s="281"/>
      <c r="S1602" s="283"/>
      <c r="T1602" s="281"/>
      <c r="U1602" s="281"/>
      <c r="V1602" s="281"/>
      <c r="W1602" s="281"/>
      <c r="X1602" s="281"/>
      <c r="Y1602" s="281"/>
      <c r="Z1602" s="281"/>
      <c r="AA1602" s="281"/>
      <c r="AB1602" s="281"/>
      <c r="AC1602" s="62"/>
      <c r="AD1602" s="62"/>
      <c r="AE1602" s="62"/>
      <c r="AF1602" s="62"/>
      <c r="AG1602" s="62"/>
      <c r="AH1602" s="62"/>
      <c r="AI1602" s="62"/>
      <c r="AJ1602" s="62"/>
      <c r="AK1602" s="62"/>
      <c r="AL1602" s="62"/>
      <c r="AM1602" s="62"/>
      <c r="AN1602" s="62"/>
      <c r="AO1602" s="62"/>
      <c r="AP1602" s="62"/>
      <c r="AQ1602" s="62"/>
      <c r="AR1602" s="62"/>
    </row>
    <row r="1603" spans="1:44">
      <c r="A1603" s="736"/>
      <c r="B1603" s="761"/>
      <c r="C1603" s="627"/>
      <c r="D1603" s="762"/>
      <c r="E1603" s="762"/>
      <c r="F1603" s="762"/>
      <c r="G1603" s="762"/>
      <c r="H1603" s="313" t="s">
        <v>2212</v>
      </c>
      <c r="I1603" s="313" t="s">
        <v>2212</v>
      </c>
      <c r="J1603" s="312" t="s">
        <v>2209</v>
      </c>
      <c r="K1603" s="313">
        <v>33.1</v>
      </c>
      <c r="L1603" s="313" t="s">
        <v>1902</v>
      </c>
      <c r="M1603" s="314">
        <v>46877.7</v>
      </c>
      <c r="N1603" s="281"/>
      <c r="O1603" s="281"/>
      <c r="P1603" s="281"/>
      <c r="Q1603" s="283"/>
      <c r="R1603" s="281"/>
      <c r="S1603" s="283"/>
      <c r="T1603" s="281"/>
      <c r="U1603" s="281"/>
      <c r="V1603" s="281"/>
      <c r="W1603" s="281"/>
      <c r="X1603" s="281"/>
      <c r="Y1603" s="281"/>
      <c r="Z1603" s="281"/>
      <c r="AA1603" s="281"/>
      <c r="AB1603" s="281"/>
      <c r="AC1603" s="62"/>
      <c r="AD1603" s="62"/>
      <c r="AE1603" s="62"/>
      <c r="AF1603" s="62"/>
      <c r="AG1603" s="62"/>
      <c r="AH1603" s="62"/>
      <c r="AI1603" s="62"/>
      <c r="AJ1603" s="62"/>
      <c r="AK1603" s="62"/>
      <c r="AL1603" s="62"/>
      <c r="AM1603" s="62"/>
      <c r="AN1603" s="62"/>
      <c r="AO1603" s="62"/>
      <c r="AP1603" s="62"/>
      <c r="AQ1603" s="62"/>
      <c r="AR1603" s="62"/>
    </row>
    <row r="1604" spans="1:44">
      <c r="A1604" s="736"/>
      <c r="B1604" s="761"/>
      <c r="C1604" s="627"/>
      <c r="D1604" s="762"/>
      <c r="E1604" s="762"/>
      <c r="F1604" s="762"/>
      <c r="G1604" s="762"/>
      <c r="H1604" s="313" t="s">
        <v>2213</v>
      </c>
      <c r="I1604" s="313" t="s">
        <v>2213</v>
      </c>
      <c r="J1604" s="312" t="s">
        <v>2209</v>
      </c>
      <c r="K1604" s="313">
        <v>46.2</v>
      </c>
      <c r="L1604" s="313" t="s">
        <v>1902</v>
      </c>
      <c r="M1604" s="314">
        <v>150000</v>
      </c>
      <c r="N1604" s="281"/>
      <c r="O1604" s="281"/>
      <c r="P1604" s="281"/>
      <c r="Q1604" s="283"/>
      <c r="R1604" s="281"/>
      <c r="S1604" s="283"/>
      <c r="T1604" s="281"/>
      <c r="U1604" s="281"/>
      <c r="V1604" s="281"/>
      <c r="W1604" s="281"/>
      <c r="X1604" s="281"/>
      <c r="Y1604" s="281"/>
      <c r="Z1604" s="281"/>
      <c r="AA1604" s="281"/>
      <c r="AB1604" s="281"/>
      <c r="AC1604" s="62"/>
      <c r="AD1604" s="62"/>
      <c r="AE1604" s="62"/>
      <c r="AF1604" s="62"/>
      <c r="AG1604" s="62"/>
      <c r="AH1604" s="62"/>
      <c r="AI1604" s="62"/>
      <c r="AJ1604" s="62"/>
      <c r="AK1604" s="62"/>
      <c r="AL1604" s="62"/>
      <c r="AM1604" s="62"/>
      <c r="AN1604" s="62"/>
      <c r="AO1604" s="62"/>
      <c r="AP1604" s="62"/>
      <c r="AQ1604" s="62"/>
      <c r="AR1604" s="62"/>
    </row>
    <row r="1605" spans="1:44" ht="45">
      <c r="A1605" s="736"/>
      <c r="B1605" s="761"/>
      <c r="C1605" s="627"/>
      <c r="D1605" s="762"/>
      <c r="E1605" s="762"/>
      <c r="F1605" s="762"/>
      <c r="G1605" s="762"/>
      <c r="H1605" s="313" t="s">
        <v>2214</v>
      </c>
      <c r="I1605" s="313" t="s">
        <v>2215</v>
      </c>
      <c r="J1605" s="287" t="s">
        <v>2216</v>
      </c>
      <c r="K1605" s="311"/>
      <c r="L1605" s="311" t="s">
        <v>5</v>
      </c>
      <c r="M1605" s="288">
        <v>31554.400000000001</v>
      </c>
      <c r="N1605" s="281" t="s">
        <v>2214</v>
      </c>
      <c r="O1605" s="281" t="s">
        <v>2215</v>
      </c>
      <c r="P1605" s="287" t="s">
        <v>2217</v>
      </c>
      <c r="Q1605" s="288">
        <v>0.1</v>
      </c>
      <c r="R1605" s="250" t="s">
        <v>5</v>
      </c>
      <c r="S1605" s="288">
        <v>14843.4</v>
      </c>
      <c r="T1605" s="281"/>
      <c r="U1605" s="281"/>
      <c r="V1605" s="281"/>
      <c r="W1605" s="281"/>
      <c r="X1605" s="281"/>
      <c r="Y1605" s="281"/>
      <c r="Z1605" s="281"/>
      <c r="AA1605" s="281"/>
      <c r="AB1605" s="281"/>
      <c r="AC1605" s="62"/>
      <c r="AD1605" s="62"/>
      <c r="AE1605" s="62"/>
      <c r="AF1605" s="62"/>
      <c r="AG1605" s="62"/>
      <c r="AH1605" s="62"/>
      <c r="AI1605" s="62"/>
      <c r="AJ1605" s="62"/>
      <c r="AK1605" s="62"/>
      <c r="AL1605" s="62"/>
      <c r="AM1605" s="62"/>
      <c r="AN1605" s="62"/>
      <c r="AO1605" s="62"/>
      <c r="AP1605" s="62"/>
      <c r="AQ1605" s="62"/>
      <c r="AR1605" s="62"/>
    </row>
    <row r="1606" spans="1:44">
      <c r="A1606" s="736"/>
      <c r="B1606" s="761"/>
      <c r="C1606" s="627"/>
      <c r="D1606" s="762"/>
      <c r="E1606" s="762"/>
      <c r="F1606" s="762"/>
      <c r="G1606" s="762"/>
      <c r="H1606" s="313" t="s">
        <v>2218</v>
      </c>
      <c r="I1606" s="313" t="s">
        <v>2219</v>
      </c>
      <c r="J1606" s="763" t="s">
        <v>2216</v>
      </c>
      <c r="K1606" s="739"/>
      <c r="L1606" s="739" t="s">
        <v>5</v>
      </c>
      <c r="M1606" s="738">
        <v>316154.3</v>
      </c>
      <c r="N1606" s="281" t="s">
        <v>2218</v>
      </c>
      <c r="O1606" s="281" t="s">
        <v>2219</v>
      </c>
      <c r="P1606" s="763" t="s">
        <v>2216</v>
      </c>
      <c r="Q1606" s="738"/>
      <c r="R1606" s="739"/>
      <c r="S1606" s="738">
        <v>137522.5</v>
      </c>
      <c r="T1606" s="281"/>
      <c r="U1606" s="281"/>
      <c r="V1606" s="281"/>
      <c r="W1606" s="281"/>
      <c r="X1606" s="281"/>
      <c r="Y1606" s="281"/>
      <c r="Z1606" s="281"/>
      <c r="AA1606" s="281"/>
      <c r="AB1606" s="281"/>
      <c r="AC1606" s="62"/>
      <c r="AD1606" s="62"/>
      <c r="AE1606" s="62"/>
      <c r="AF1606" s="62"/>
      <c r="AG1606" s="62"/>
      <c r="AH1606" s="62"/>
      <c r="AI1606" s="62"/>
      <c r="AJ1606" s="62"/>
      <c r="AK1606" s="62"/>
      <c r="AL1606" s="62"/>
      <c r="AM1606" s="62"/>
      <c r="AN1606" s="62"/>
      <c r="AO1606" s="62"/>
      <c r="AP1606" s="62"/>
      <c r="AQ1606" s="62"/>
      <c r="AR1606" s="62"/>
    </row>
    <row r="1607" spans="1:44">
      <c r="A1607" s="736"/>
      <c r="B1607" s="761"/>
      <c r="C1607" s="627"/>
      <c r="D1607" s="762"/>
      <c r="E1607" s="762"/>
      <c r="F1607" s="762"/>
      <c r="G1607" s="762"/>
      <c r="H1607" s="313" t="s">
        <v>2220</v>
      </c>
      <c r="I1607" s="313" t="s">
        <v>2221</v>
      </c>
      <c r="J1607" s="763"/>
      <c r="K1607" s="739"/>
      <c r="L1607" s="739"/>
      <c r="M1607" s="738"/>
      <c r="N1607" s="281" t="s">
        <v>2220</v>
      </c>
      <c r="O1607" s="281" t="s">
        <v>2221</v>
      </c>
      <c r="P1607" s="763"/>
      <c r="Q1607" s="738"/>
      <c r="R1607" s="739"/>
      <c r="S1607" s="738"/>
      <c r="T1607" s="281"/>
      <c r="U1607" s="281"/>
      <c r="V1607" s="281"/>
      <c r="W1607" s="281"/>
      <c r="X1607" s="281"/>
      <c r="Y1607" s="281"/>
      <c r="Z1607" s="281"/>
      <c r="AA1607" s="281"/>
      <c r="AB1607" s="281"/>
      <c r="AC1607" s="62"/>
      <c r="AD1607" s="62"/>
      <c r="AE1607" s="62"/>
      <c r="AF1607" s="62"/>
      <c r="AG1607" s="62"/>
      <c r="AH1607" s="62"/>
      <c r="AI1607" s="62"/>
      <c r="AJ1607" s="62"/>
      <c r="AK1607" s="62"/>
      <c r="AL1607" s="62"/>
      <c r="AM1607" s="62"/>
      <c r="AN1607" s="62"/>
      <c r="AO1607" s="62"/>
      <c r="AP1607" s="62"/>
      <c r="AQ1607" s="62"/>
      <c r="AR1607" s="62"/>
    </row>
    <row r="1608" spans="1:44">
      <c r="A1608" s="736"/>
      <c r="B1608" s="761"/>
      <c r="C1608" s="627"/>
      <c r="D1608" s="762"/>
      <c r="E1608" s="762"/>
      <c r="F1608" s="762"/>
      <c r="G1608" s="762"/>
      <c r="H1608" s="313" t="s">
        <v>2222</v>
      </c>
      <c r="I1608" s="313" t="s">
        <v>2223</v>
      </c>
      <c r="J1608" s="763"/>
      <c r="K1608" s="739"/>
      <c r="L1608" s="739"/>
      <c r="M1608" s="738"/>
      <c r="N1608" s="281" t="s">
        <v>2222</v>
      </c>
      <c r="O1608" s="281" t="s">
        <v>2223</v>
      </c>
      <c r="P1608" s="763"/>
      <c r="Q1608" s="738"/>
      <c r="R1608" s="739"/>
      <c r="S1608" s="738"/>
      <c r="T1608" s="281"/>
      <c r="U1608" s="281"/>
      <c r="V1608" s="281"/>
      <c r="W1608" s="281"/>
      <c r="X1608" s="281"/>
      <c r="Y1608" s="281"/>
      <c r="Z1608" s="281"/>
      <c r="AA1608" s="281"/>
      <c r="AB1608" s="281"/>
      <c r="AC1608" s="62"/>
      <c r="AD1608" s="62"/>
      <c r="AE1608" s="62"/>
      <c r="AF1608" s="62"/>
      <c r="AG1608" s="62"/>
      <c r="AH1608" s="62"/>
      <c r="AI1608" s="62"/>
      <c r="AJ1608" s="62"/>
      <c r="AK1608" s="62"/>
      <c r="AL1608" s="62"/>
      <c r="AM1608" s="62"/>
      <c r="AN1608" s="62"/>
      <c r="AO1608" s="62"/>
      <c r="AP1608" s="62"/>
      <c r="AQ1608" s="62"/>
      <c r="AR1608" s="62"/>
    </row>
    <row r="1609" spans="1:44">
      <c r="A1609" s="736"/>
      <c r="B1609" s="761"/>
      <c r="C1609" s="627"/>
      <c r="D1609" s="762"/>
      <c r="E1609" s="762"/>
      <c r="F1609" s="762"/>
      <c r="G1609" s="762"/>
      <c r="H1609" s="313" t="s">
        <v>2224</v>
      </c>
      <c r="I1609" s="313" t="s">
        <v>2225</v>
      </c>
      <c r="J1609" s="763" t="s">
        <v>2217</v>
      </c>
      <c r="K1609" s="739"/>
      <c r="L1609" s="739" t="s">
        <v>5</v>
      </c>
      <c r="M1609" s="738">
        <v>499856.5</v>
      </c>
      <c r="N1609" s="281" t="s">
        <v>2224</v>
      </c>
      <c r="O1609" s="281" t="s">
        <v>2225</v>
      </c>
      <c r="P1609" s="763" t="s">
        <v>2226</v>
      </c>
      <c r="Q1609" s="738"/>
      <c r="R1609" s="739"/>
      <c r="S1609" s="738">
        <v>125654.9</v>
      </c>
      <c r="T1609" s="281"/>
      <c r="U1609" s="281"/>
      <c r="V1609" s="281"/>
      <c r="W1609" s="281"/>
      <c r="X1609" s="281"/>
      <c r="Y1609" s="281"/>
      <c r="Z1609" s="281"/>
      <c r="AA1609" s="281"/>
      <c r="AB1609" s="281"/>
      <c r="AC1609" s="62"/>
      <c r="AD1609" s="62"/>
      <c r="AE1609" s="62"/>
      <c r="AF1609" s="62"/>
      <c r="AG1609" s="62"/>
      <c r="AH1609" s="62"/>
      <c r="AI1609" s="62"/>
      <c r="AJ1609" s="62"/>
      <c r="AK1609" s="62"/>
      <c r="AL1609" s="62"/>
      <c r="AM1609" s="62"/>
      <c r="AN1609" s="62"/>
      <c r="AO1609" s="62"/>
      <c r="AP1609" s="62"/>
      <c r="AQ1609" s="62"/>
      <c r="AR1609" s="62"/>
    </row>
    <row r="1610" spans="1:44">
      <c r="A1610" s="736"/>
      <c r="B1610" s="761"/>
      <c r="C1610" s="627"/>
      <c r="D1610" s="762"/>
      <c r="E1610" s="762"/>
      <c r="F1610" s="762"/>
      <c r="G1610" s="762"/>
      <c r="H1610" s="313" t="s">
        <v>2227</v>
      </c>
      <c r="I1610" s="313" t="s">
        <v>2228</v>
      </c>
      <c r="J1610" s="763"/>
      <c r="K1610" s="739"/>
      <c r="L1610" s="739"/>
      <c r="M1610" s="738"/>
      <c r="N1610" s="281" t="s">
        <v>2227</v>
      </c>
      <c r="O1610" s="281" t="s">
        <v>2228</v>
      </c>
      <c r="P1610" s="763"/>
      <c r="Q1610" s="738"/>
      <c r="R1610" s="739"/>
      <c r="S1610" s="738"/>
      <c r="T1610" s="281"/>
      <c r="U1610" s="281"/>
      <c r="V1610" s="281"/>
      <c r="W1610" s="281"/>
      <c r="X1610" s="281"/>
      <c r="Y1610" s="281"/>
      <c r="Z1610" s="281"/>
      <c r="AA1610" s="281"/>
      <c r="AB1610" s="281"/>
      <c r="AC1610" s="62"/>
      <c r="AD1610" s="62"/>
      <c r="AE1610" s="62"/>
      <c r="AF1610" s="62"/>
      <c r="AG1610" s="62"/>
      <c r="AH1610" s="62"/>
      <c r="AI1610" s="62"/>
      <c r="AJ1610" s="62"/>
      <c r="AK1610" s="62"/>
      <c r="AL1610" s="62"/>
      <c r="AM1610" s="62"/>
      <c r="AN1610" s="62"/>
      <c r="AO1610" s="62"/>
      <c r="AP1610" s="62"/>
      <c r="AQ1610" s="62"/>
      <c r="AR1610" s="62"/>
    </row>
    <row r="1611" spans="1:44">
      <c r="A1611" s="736"/>
      <c r="B1611" s="761"/>
      <c r="C1611" s="627"/>
      <c r="D1611" s="762"/>
      <c r="E1611" s="762"/>
      <c r="F1611" s="762"/>
      <c r="G1611" s="762"/>
      <c r="H1611" s="313" t="s">
        <v>2229</v>
      </c>
      <c r="I1611" s="313" t="s">
        <v>2230</v>
      </c>
      <c r="J1611" s="763"/>
      <c r="K1611" s="739"/>
      <c r="L1611" s="739"/>
      <c r="M1611" s="738"/>
      <c r="N1611" s="281" t="s">
        <v>2229</v>
      </c>
      <c r="O1611" s="281" t="s">
        <v>2230</v>
      </c>
      <c r="P1611" s="763"/>
      <c r="Q1611" s="738"/>
      <c r="R1611" s="739"/>
      <c r="S1611" s="738"/>
      <c r="T1611" s="281"/>
      <c r="U1611" s="281"/>
      <c r="V1611" s="281"/>
      <c r="W1611" s="281"/>
      <c r="X1611" s="281"/>
      <c r="Y1611" s="281"/>
      <c r="Z1611" s="281"/>
      <c r="AA1611" s="281"/>
      <c r="AB1611" s="281"/>
      <c r="AC1611" s="62"/>
      <c r="AD1611" s="62"/>
      <c r="AE1611" s="62"/>
      <c r="AF1611" s="62"/>
      <c r="AG1611" s="62"/>
      <c r="AH1611" s="62"/>
      <c r="AI1611" s="62"/>
      <c r="AJ1611" s="62"/>
      <c r="AK1611" s="62"/>
      <c r="AL1611" s="62"/>
      <c r="AM1611" s="62"/>
      <c r="AN1611" s="62"/>
      <c r="AO1611" s="62"/>
      <c r="AP1611" s="62"/>
      <c r="AQ1611" s="62"/>
      <c r="AR1611" s="62"/>
    </row>
    <row r="1612" spans="1:44">
      <c r="A1612" s="736"/>
      <c r="B1612" s="761"/>
      <c r="C1612" s="627"/>
      <c r="D1612" s="762"/>
      <c r="E1612" s="762"/>
      <c r="F1612" s="762"/>
      <c r="G1612" s="762"/>
      <c r="H1612" s="313" t="s">
        <v>2231</v>
      </c>
      <c r="I1612" s="313" t="s">
        <v>2232</v>
      </c>
      <c r="J1612" s="763"/>
      <c r="K1612" s="739"/>
      <c r="L1612" s="739"/>
      <c r="M1612" s="738"/>
      <c r="N1612" s="281" t="s">
        <v>2231</v>
      </c>
      <c r="O1612" s="281" t="s">
        <v>2232</v>
      </c>
      <c r="P1612" s="763"/>
      <c r="Q1612" s="738"/>
      <c r="R1612" s="739"/>
      <c r="S1612" s="738"/>
      <c r="T1612" s="281"/>
      <c r="U1612" s="281"/>
      <c r="V1612" s="281"/>
      <c r="W1612" s="281"/>
      <c r="X1612" s="281"/>
      <c r="Y1612" s="281"/>
      <c r="Z1612" s="281"/>
      <c r="AA1612" s="281"/>
      <c r="AB1612" s="281"/>
      <c r="AC1612" s="62"/>
      <c r="AD1612" s="62"/>
      <c r="AE1612" s="62"/>
      <c r="AF1612" s="62"/>
      <c r="AG1612" s="62"/>
      <c r="AH1612" s="62"/>
      <c r="AI1612" s="62"/>
      <c r="AJ1612" s="62"/>
      <c r="AK1612" s="62"/>
      <c r="AL1612" s="62"/>
      <c r="AM1612" s="62"/>
      <c r="AN1612" s="62"/>
      <c r="AO1612" s="62"/>
      <c r="AP1612" s="62"/>
      <c r="AQ1612" s="62"/>
      <c r="AR1612" s="62"/>
    </row>
    <row r="1613" spans="1:44">
      <c r="A1613" s="736"/>
      <c r="B1613" s="761"/>
      <c r="C1613" s="627"/>
      <c r="D1613" s="762"/>
      <c r="E1613" s="762"/>
      <c r="F1613" s="762"/>
      <c r="G1613" s="762"/>
      <c r="H1613" s="313" t="s">
        <v>2233</v>
      </c>
      <c r="I1613" s="313" t="s">
        <v>2234</v>
      </c>
      <c r="J1613" s="763" t="s">
        <v>2216</v>
      </c>
      <c r="K1613" s="739"/>
      <c r="L1613" s="739" t="s">
        <v>5</v>
      </c>
      <c r="M1613" s="738">
        <v>69727.8</v>
      </c>
      <c r="N1613" s="281" t="s">
        <v>2233</v>
      </c>
      <c r="O1613" s="281" t="s">
        <v>2234</v>
      </c>
      <c r="P1613" s="763" t="s">
        <v>2216</v>
      </c>
      <c r="Q1613" s="738"/>
      <c r="R1613" s="739"/>
      <c r="S1613" s="738">
        <v>20019.3</v>
      </c>
      <c r="T1613" s="281"/>
      <c r="U1613" s="281"/>
      <c r="V1613" s="281"/>
      <c r="W1613" s="281"/>
      <c r="X1613" s="281"/>
      <c r="Y1613" s="281"/>
      <c r="Z1613" s="281"/>
      <c r="AA1613" s="281"/>
      <c r="AB1613" s="281"/>
      <c r="AC1613" s="62"/>
      <c r="AD1613" s="62"/>
      <c r="AE1613" s="62"/>
      <c r="AF1613" s="62"/>
      <c r="AG1613" s="62"/>
      <c r="AH1613" s="62"/>
      <c r="AI1613" s="62"/>
      <c r="AJ1613" s="62"/>
      <c r="AK1613" s="62"/>
      <c r="AL1613" s="62"/>
      <c r="AM1613" s="62"/>
      <c r="AN1613" s="62"/>
      <c r="AO1613" s="62"/>
      <c r="AP1613" s="62"/>
      <c r="AQ1613" s="62"/>
      <c r="AR1613" s="62"/>
    </row>
    <row r="1614" spans="1:44">
      <c r="A1614" s="736"/>
      <c r="B1614" s="761"/>
      <c r="C1614" s="627"/>
      <c r="D1614" s="762"/>
      <c r="E1614" s="762"/>
      <c r="F1614" s="762"/>
      <c r="G1614" s="762"/>
      <c r="H1614" s="313" t="s">
        <v>2235</v>
      </c>
      <c r="I1614" s="313" t="s">
        <v>2236</v>
      </c>
      <c r="J1614" s="763"/>
      <c r="K1614" s="739"/>
      <c r="L1614" s="739"/>
      <c r="M1614" s="738"/>
      <c r="N1614" s="281" t="s">
        <v>2235</v>
      </c>
      <c r="O1614" s="281" t="s">
        <v>2236</v>
      </c>
      <c r="P1614" s="763"/>
      <c r="Q1614" s="738"/>
      <c r="R1614" s="739"/>
      <c r="S1614" s="738"/>
      <c r="T1614" s="281"/>
      <c r="U1614" s="281"/>
      <c r="V1614" s="281"/>
      <c r="W1614" s="281"/>
      <c r="X1614" s="281"/>
      <c r="Y1614" s="281"/>
      <c r="Z1614" s="281"/>
      <c r="AA1614" s="281"/>
      <c r="AB1614" s="281"/>
      <c r="AC1614" s="62"/>
      <c r="AD1614" s="62"/>
      <c r="AE1614" s="62"/>
      <c r="AF1614" s="62"/>
      <c r="AG1614" s="62"/>
      <c r="AH1614" s="62"/>
      <c r="AI1614" s="62"/>
      <c r="AJ1614" s="62"/>
      <c r="AK1614" s="62"/>
      <c r="AL1614" s="62"/>
      <c r="AM1614" s="62"/>
      <c r="AN1614" s="62"/>
      <c r="AO1614" s="62"/>
      <c r="AP1614" s="62"/>
      <c r="AQ1614" s="62"/>
      <c r="AR1614" s="62"/>
    </row>
    <row r="1615" spans="1:44">
      <c r="A1615" s="736"/>
      <c r="B1615" s="761"/>
      <c r="C1615" s="627"/>
      <c r="D1615" s="762"/>
      <c r="E1615" s="762"/>
      <c r="F1615" s="762"/>
      <c r="G1615" s="762"/>
      <c r="H1615" s="313" t="s">
        <v>2237</v>
      </c>
      <c r="I1615" s="313" t="s">
        <v>2238</v>
      </c>
      <c r="J1615" s="763"/>
      <c r="K1615" s="739"/>
      <c r="L1615" s="739"/>
      <c r="M1615" s="738"/>
      <c r="N1615" s="281" t="s">
        <v>2237</v>
      </c>
      <c r="O1615" s="281" t="s">
        <v>2238</v>
      </c>
      <c r="P1615" s="763"/>
      <c r="Q1615" s="738"/>
      <c r="R1615" s="739"/>
      <c r="S1615" s="738"/>
      <c r="T1615" s="281"/>
      <c r="U1615" s="281"/>
      <c r="V1615" s="281"/>
      <c r="W1615" s="281"/>
      <c r="X1615" s="281"/>
      <c r="Y1615" s="281"/>
      <c r="Z1615" s="281"/>
      <c r="AA1615" s="281"/>
      <c r="AB1615" s="281"/>
      <c r="AC1615" s="62"/>
      <c r="AD1615" s="62"/>
      <c r="AE1615" s="62"/>
      <c r="AF1615" s="62"/>
      <c r="AG1615" s="62"/>
      <c r="AH1615" s="62"/>
      <c r="AI1615" s="62"/>
      <c r="AJ1615" s="62"/>
      <c r="AK1615" s="62"/>
      <c r="AL1615" s="62"/>
      <c r="AM1615" s="62"/>
      <c r="AN1615" s="62"/>
      <c r="AO1615" s="62"/>
      <c r="AP1615" s="62"/>
      <c r="AQ1615" s="62"/>
      <c r="AR1615" s="62"/>
    </row>
    <row r="1616" spans="1:44">
      <c r="A1616" s="736"/>
      <c r="B1616" s="761"/>
      <c r="C1616" s="627"/>
      <c r="D1616" s="762"/>
      <c r="E1616" s="762"/>
      <c r="F1616" s="762"/>
      <c r="G1616" s="762"/>
      <c r="H1616" s="313" t="s">
        <v>2239</v>
      </c>
      <c r="I1616" s="313" t="s">
        <v>2240</v>
      </c>
      <c r="J1616" s="763"/>
      <c r="K1616" s="739"/>
      <c r="L1616" s="739"/>
      <c r="M1616" s="738"/>
      <c r="N1616" s="281" t="s">
        <v>2239</v>
      </c>
      <c r="O1616" s="281" t="s">
        <v>2240</v>
      </c>
      <c r="P1616" s="763"/>
      <c r="Q1616" s="738"/>
      <c r="R1616" s="739"/>
      <c r="S1616" s="738"/>
      <c r="T1616" s="281"/>
      <c r="U1616" s="281"/>
      <c r="V1616" s="281"/>
      <c r="W1616" s="281"/>
      <c r="X1616" s="281"/>
      <c r="Y1616" s="281"/>
      <c r="Z1616" s="281"/>
      <c r="AA1616" s="281"/>
      <c r="AB1616" s="281"/>
      <c r="AC1616" s="62"/>
      <c r="AD1616" s="62"/>
      <c r="AE1616" s="62"/>
      <c r="AF1616" s="62"/>
      <c r="AG1616" s="62"/>
      <c r="AH1616" s="62"/>
      <c r="AI1616" s="62"/>
      <c r="AJ1616" s="62"/>
      <c r="AK1616" s="62"/>
      <c r="AL1616" s="62"/>
      <c r="AM1616" s="62"/>
      <c r="AN1616" s="62"/>
      <c r="AO1616" s="62"/>
      <c r="AP1616" s="62"/>
      <c r="AQ1616" s="62"/>
      <c r="AR1616" s="62"/>
    </row>
    <row r="1617" spans="1:44" ht="45">
      <c r="A1617" s="736"/>
      <c r="B1617" s="761"/>
      <c r="C1617" s="627"/>
      <c r="D1617" s="762"/>
      <c r="E1617" s="762"/>
      <c r="F1617" s="762"/>
      <c r="G1617" s="762"/>
      <c r="H1617" s="313" t="s">
        <v>2241</v>
      </c>
      <c r="I1617" s="313" t="s">
        <v>2242</v>
      </c>
      <c r="J1617" s="287" t="s">
        <v>2243</v>
      </c>
      <c r="K1617" s="314">
        <f>88.9-88.8</f>
        <v>0.10000000000000853</v>
      </c>
      <c r="L1617" s="739" t="s">
        <v>5</v>
      </c>
      <c r="M1617" s="738">
        <v>72315.899999999994</v>
      </c>
      <c r="N1617" s="281"/>
      <c r="O1617" s="281"/>
      <c r="P1617" s="281"/>
      <c r="Q1617" s="283"/>
      <c r="R1617" s="281"/>
      <c r="S1617" s="283"/>
      <c r="T1617" s="281"/>
      <c r="U1617" s="281"/>
      <c r="V1617" s="281"/>
      <c r="W1617" s="281"/>
      <c r="X1617" s="281"/>
      <c r="Y1617" s="281"/>
      <c r="Z1617" s="281"/>
      <c r="AA1617" s="281"/>
      <c r="AB1617" s="281"/>
      <c r="AC1617" s="62"/>
      <c r="AD1617" s="62"/>
      <c r="AE1617" s="62"/>
      <c r="AF1617" s="62"/>
      <c r="AG1617" s="62"/>
      <c r="AH1617" s="62"/>
      <c r="AI1617" s="62"/>
      <c r="AJ1617" s="62"/>
      <c r="AK1617" s="62"/>
      <c r="AL1617" s="62"/>
      <c r="AM1617" s="62"/>
      <c r="AN1617" s="62"/>
      <c r="AO1617" s="62"/>
      <c r="AP1617" s="62"/>
      <c r="AQ1617" s="62"/>
      <c r="AR1617" s="62"/>
    </row>
    <row r="1618" spans="1:44" ht="45">
      <c r="A1618" s="736"/>
      <c r="B1618" s="761"/>
      <c r="C1618" s="627"/>
      <c r="D1618" s="762"/>
      <c r="E1618" s="762"/>
      <c r="F1618" s="762"/>
      <c r="G1618" s="762"/>
      <c r="H1618" s="313" t="s">
        <v>2244</v>
      </c>
      <c r="I1618" s="313" t="s">
        <v>2245</v>
      </c>
      <c r="J1618" s="287" t="s">
        <v>2243</v>
      </c>
      <c r="K1618" s="314">
        <f>97.99-97.85</f>
        <v>0.14000000000000057</v>
      </c>
      <c r="L1618" s="739"/>
      <c r="M1618" s="738"/>
      <c r="N1618" s="281"/>
      <c r="O1618" s="281"/>
      <c r="P1618" s="281"/>
      <c r="Q1618" s="283"/>
      <c r="R1618" s="281"/>
      <c r="S1618" s="283"/>
      <c r="T1618" s="281"/>
      <c r="U1618" s="281"/>
      <c r="V1618" s="281"/>
      <c r="W1618" s="281"/>
      <c r="X1618" s="281"/>
      <c r="Y1618" s="281"/>
      <c r="Z1618" s="281"/>
      <c r="AA1618" s="281"/>
      <c r="AB1618" s="281"/>
      <c r="AC1618" s="62"/>
      <c r="AD1618" s="62"/>
      <c r="AE1618" s="62"/>
      <c r="AF1618" s="62"/>
      <c r="AG1618" s="62"/>
      <c r="AH1618" s="62"/>
      <c r="AI1618" s="62"/>
      <c r="AJ1618" s="62"/>
      <c r="AK1618" s="62"/>
      <c r="AL1618" s="62"/>
      <c r="AM1618" s="62"/>
      <c r="AN1618" s="62"/>
      <c r="AO1618" s="62"/>
      <c r="AP1618" s="62"/>
      <c r="AQ1618" s="62"/>
      <c r="AR1618" s="62"/>
    </row>
    <row r="1619" spans="1:44" ht="45">
      <c r="A1619" s="736"/>
      <c r="B1619" s="761"/>
      <c r="C1619" s="627"/>
      <c r="D1619" s="762"/>
      <c r="E1619" s="762"/>
      <c r="F1619" s="762"/>
      <c r="G1619" s="762"/>
      <c r="H1619" s="313" t="s">
        <v>2246</v>
      </c>
      <c r="I1619" s="313" t="s">
        <v>2247</v>
      </c>
      <c r="J1619" s="287" t="s">
        <v>2243</v>
      </c>
      <c r="K1619" s="314">
        <f>98.35-98.25</f>
        <v>9.9999999999994316E-2</v>
      </c>
      <c r="L1619" s="739"/>
      <c r="M1619" s="738"/>
      <c r="N1619" s="281"/>
      <c r="O1619" s="281"/>
      <c r="P1619" s="281"/>
      <c r="Q1619" s="283"/>
      <c r="R1619" s="281"/>
      <c r="S1619" s="283"/>
      <c r="T1619" s="281"/>
      <c r="U1619" s="281"/>
      <c r="V1619" s="281"/>
      <c r="W1619" s="281"/>
      <c r="X1619" s="281"/>
      <c r="Y1619" s="281"/>
      <c r="Z1619" s="281"/>
      <c r="AA1619" s="281"/>
      <c r="AB1619" s="281"/>
      <c r="AC1619" s="62"/>
      <c r="AD1619" s="62"/>
      <c r="AE1619" s="62"/>
      <c r="AF1619" s="62"/>
      <c r="AG1619" s="62"/>
      <c r="AH1619" s="62"/>
      <c r="AI1619" s="62"/>
      <c r="AJ1619" s="62"/>
      <c r="AK1619" s="62"/>
      <c r="AL1619" s="62"/>
      <c r="AM1619" s="62"/>
      <c r="AN1619" s="62"/>
      <c r="AO1619" s="62"/>
      <c r="AP1619" s="62"/>
      <c r="AQ1619" s="62"/>
      <c r="AR1619" s="62"/>
    </row>
    <row r="1620" spans="1:44" ht="45">
      <c r="A1620" s="736"/>
      <c r="B1620" s="761"/>
      <c r="C1620" s="627"/>
      <c r="D1620" s="762"/>
      <c r="E1620" s="762"/>
      <c r="F1620" s="762"/>
      <c r="G1620" s="762"/>
      <c r="H1620" s="313" t="s">
        <v>2248</v>
      </c>
      <c r="I1620" s="313" t="s">
        <v>2249</v>
      </c>
      <c r="J1620" s="287" t="s">
        <v>2243</v>
      </c>
      <c r="K1620" s="314">
        <f>116.3-115.6</f>
        <v>0.70000000000000284</v>
      </c>
      <c r="L1620" s="739"/>
      <c r="M1620" s="738"/>
      <c r="N1620" s="281"/>
      <c r="O1620" s="281"/>
      <c r="P1620" s="281"/>
      <c r="Q1620" s="283"/>
      <c r="R1620" s="281"/>
      <c r="S1620" s="283"/>
      <c r="T1620" s="281"/>
      <c r="U1620" s="281"/>
      <c r="V1620" s="281"/>
      <c r="W1620" s="281"/>
      <c r="X1620" s="281"/>
      <c r="Y1620" s="281"/>
      <c r="Z1620" s="281"/>
      <c r="AA1620" s="281"/>
      <c r="AB1620" s="281"/>
      <c r="AC1620" s="62"/>
      <c r="AD1620" s="62"/>
      <c r="AE1620" s="62"/>
      <c r="AF1620" s="62"/>
      <c r="AG1620" s="62"/>
      <c r="AH1620" s="62"/>
      <c r="AI1620" s="62"/>
      <c r="AJ1620" s="62"/>
      <c r="AK1620" s="62"/>
      <c r="AL1620" s="62"/>
      <c r="AM1620" s="62"/>
      <c r="AN1620" s="62"/>
      <c r="AO1620" s="62"/>
      <c r="AP1620" s="62"/>
      <c r="AQ1620" s="62"/>
      <c r="AR1620" s="62"/>
    </row>
    <row r="1621" spans="1:44" ht="45">
      <c r="A1621" s="736"/>
      <c r="B1621" s="761"/>
      <c r="C1621" s="627"/>
      <c r="D1621" s="762"/>
      <c r="E1621" s="762"/>
      <c r="F1621" s="762"/>
      <c r="G1621" s="762"/>
      <c r="H1621" s="313" t="s">
        <v>2250</v>
      </c>
      <c r="I1621" s="313" t="s">
        <v>2251</v>
      </c>
      <c r="J1621" s="287" t="s">
        <v>2243</v>
      </c>
      <c r="K1621" s="314">
        <f>130.45-130.35</f>
        <v>9.9999999999994316E-2</v>
      </c>
      <c r="L1621" s="739"/>
      <c r="M1621" s="738"/>
      <c r="N1621" s="281"/>
      <c r="O1621" s="281"/>
      <c r="P1621" s="281"/>
      <c r="Q1621" s="283"/>
      <c r="R1621" s="281"/>
      <c r="S1621" s="283"/>
      <c r="T1621" s="281"/>
      <c r="U1621" s="281"/>
      <c r="V1621" s="281"/>
      <c r="W1621" s="281"/>
      <c r="X1621" s="281"/>
      <c r="Y1621" s="281"/>
      <c r="Z1621" s="281"/>
      <c r="AA1621" s="281"/>
      <c r="AB1621" s="281"/>
      <c r="AC1621" s="62"/>
      <c r="AD1621" s="62"/>
      <c r="AE1621" s="62"/>
      <c r="AF1621" s="62"/>
      <c r="AG1621" s="62"/>
      <c r="AH1621" s="62"/>
      <c r="AI1621" s="62"/>
      <c r="AJ1621" s="62"/>
      <c r="AK1621" s="62"/>
      <c r="AL1621" s="62"/>
      <c r="AM1621" s="62"/>
      <c r="AN1621" s="62"/>
      <c r="AO1621" s="62"/>
      <c r="AP1621" s="62"/>
      <c r="AQ1621" s="62"/>
      <c r="AR1621" s="62"/>
    </row>
    <row r="1622" spans="1:44" ht="45">
      <c r="A1622" s="736"/>
      <c r="B1622" s="761"/>
      <c r="C1622" s="627"/>
      <c r="D1622" s="762"/>
      <c r="E1622" s="762"/>
      <c r="F1622" s="762"/>
      <c r="G1622" s="762"/>
      <c r="H1622" s="313" t="s">
        <v>2252</v>
      </c>
      <c r="I1622" s="313" t="s">
        <v>2253</v>
      </c>
      <c r="J1622" s="287" t="s">
        <v>2243</v>
      </c>
      <c r="K1622" s="314">
        <f>135.5-134.3</f>
        <v>1.1999999999999886</v>
      </c>
      <c r="L1622" s="739"/>
      <c r="M1622" s="738"/>
      <c r="N1622" s="281"/>
      <c r="O1622" s="281"/>
      <c r="P1622" s="281"/>
      <c r="Q1622" s="283"/>
      <c r="R1622" s="281"/>
      <c r="S1622" s="283"/>
      <c r="T1622" s="281"/>
      <c r="U1622" s="281"/>
      <c r="V1622" s="281"/>
      <c r="W1622" s="281"/>
      <c r="X1622" s="281"/>
      <c r="Y1622" s="281"/>
      <c r="Z1622" s="281"/>
      <c r="AA1622" s="281"/>
      <c r="AB1622" s="281"/>
      <c r="AC1622" s="62"/>
      <c r="AD1622" s="62"/>
      <c r="AE1622" s="62"/>
      <c r="AF1622" s="62"/>
      <c r="AG1622" s="62"/>
      <c r="AH1622" s="62"/>
      <c r="AI1622" s="62"/>
      <c r="AJ1622" s="62"/>
      <c r="AK1622" s="62"/>
      <c r="AL1622" s="62"/>
      <c r="AM1622" s="62"/>
      <c r="AN1622" s="62"/>
      <c r="AO1622" s="62"/>
      <c r="AP1622" s="62"/>
      <c r="AQ1622" s="62"/>
      <c r="AR1622" s="62"/>
    </row>
    <row r="1623" spans="1:44" ht="45">
      <c r="A1623" s="736"/>
      <c r="B1623" s="761"/>
      <c r="C1623" s="627"/>
      <c r="D1623" s="762"/>
      <c r="E1623" s="762"/>
      <c r="F1623" s="762"/>
      <c r="G1623" s="762"/>
      <c r="H1623" s="313" t="s">
        <v>2254</v>
      </c>
      <c r="I1623" s="313" t="s">
        <v>2255</v>
      </c>
      <c r="J1623" s="287" t="s">
        <v>2243</v>
      </c>
      <c r="K1623" s="314">
        <f>175.15-174</f>
        <v>1.1500000000000057</v>
      </c>
      <c r="L1623" s="739"/>
      <c r="M1623" s="738"/>
      <c r="N1623" s="281"/>
      <c r="O1623" s="281"/>
      <c r="P1623" s="281"/>
      <c r="Q1623" s="283"/>
      <c r="R1623" s="281"/>
      <c r="S1623" s="283"/>
      <c r="T1623" s="281"/>
      <c r="U1623" s="281"/>
      <c r="V1623" s="281"/>
      <c r="W1623" s="281"/>
      <c r="X1623" s="281"/>
      <c r="Y1623" s="281"/>
      <c r="Z1623" s="281"/>
      <c r="AA1623" s="281"/>
      <c r="AB1623" s="281"/>
      <c r="AC1623" s="62"/>
      <c r="AD1623" s="62"/>
      <c r="AE1623" s="62"/>
      <c r="AF1623" s="62"/>
      <c r="AG1623" s="62"/>
      <c r="AH1623" s="62"/>
      <c r="AI1623" s="62"/>
      <c r="AJ1623" s="62"/>
      <c r="AK1623" s="62"/>
      <c r="AL1623" s="62"/>
      <c r="AM1623" s="62"/>
      <c r="AN1623" s="62"/>
      <c r="AO1623" s="62"/>
      <c r="AP1623" s="62"/>
      <c r="AQ1623" s="62"/>
      <c r="AR1623" s="62"/>
    </row>
    <row r="1624" spans="1:44" ht="45">
      <c r="A1624" s="736"/>
      <c r="B1624" s="761"/>
      <c r="C1624" s="627"/>
      <c r="D1624" s="762"/>
      <c r="E1624" s="762"/>
      <c r="F1624" s="762"/>
      <c r="G1624" s="762"/>
      <c r="H1624" s="313" t="s">
        <v>2256</v>
      </c>
      <c r="I1624" s="313" t="s">
        <v>2257</v>
      </c>
      <c r="J1624" s="287" t="s">
        <v>2243</v>
      </c>
      <c r="K1624" s="314">
        <f>181.64-181.4</f>
        <v>0.23999999999998067</v>
      </c>
      <c r="L1624" s="739"/>
      <c r="M1624" s="738"/>
      <c r="N1624" s="281"/>
      <c r="O1624" s="281"/>
      <c r="P1624" s="281"/>
      <c r="Q1624" s="283"/>
      <c r="R1624" s="281"/>
      <c r="S1624" s="283"/>
      <c r="T1624" s="281"/>
      <c r="U1624" s="281"/>
      <c r="V1624" s="281"/>
      <c r="W1624" s="281"/>
      <c r="X1624" s="281"/>
      <c r="Y1624" s="281"/>
      <c r="Z1624" s="281"/>
      <c r="AA1624" s="281"/>
      <c r="AB1624" s="281"/>
      <c r="AC1624" s="62"/>
      <c r="AD1624" s="62"/>
      <c r="AE1624" s="62"/>
      <c r="AF1624" s="62"/>
      <c r="AG1624" s="62"/>
      <c r="AH1624" s="62"/>
      <c r="AI1624" s="62"/>
      <c r="AJ1624" s="62"/>
      <c r="AK1624" s="62"/>
      <c r="AL1624" s="62"/>
      <c r="AM1624" s="62"/>
      <c r="AN1624" s="62"/>
      <c r="AO1624" s="62"/>
      <c r="AP1624" s="62"/>
      <c r="AQ1624" s="62"/>
      <c r="AR1624" s="62"/>
    </row>
    <row r="1625" spans="1:44" ht="45">
      <c r="A1625" s="736"/>
      <c r="B1625" s="761"/>
      <c r="C1625" s="627"/>
      <c r="D1625" s="762"/>
      <c r="E1625" s="762"/>
      <c r="F1625" s="762"/>
      <c r="G1625" s="762"/>
      <c r="H1625" s="313" t="s">
        <v>2258</v>
      </c>
      <c r="I1625" s="313" t="s">
        <v>2259</v>
      </c>
      <c r="J1625" s="287" t="s">
        <v>2243</v>
      </c>
      <c r="K1625" s="314">
        <f>88.336-85</f>
        <v>3.3359999999999985</v>
      </c>
      <c r="L1625" s="739" t="s">
        <v>5</v>
      </c>
      <c r="M1625" s="738">
        <v>53421.3</v>
      </c>
      <c r="N1625" s="281"/>
      <c r="O1625" s="281"/>
      <c r="P1625" s="281"/>
      <c r="Q1625" s="283"/>
      <c r="R1625" s="281"/>
      <c r="S1625" s="283"/>
      <c r="T1625" s="281"/>
      <c r="U1625" s="281"/>
      <c r="V1625" s="281"/>
      <c r="W1625" s="281"/>
      <c r="X1625" s="281"/>
      <c r="Y1625" s="281"/>
      <c r="Z1625" s="281"/>
      <c r="AA1625" s="281"/>
      <c r="AB1625" s="281"/>
      <c r="AC1625" s="62"/>
      <c r="AD1625" s="62"/>
      <c r="AE1625" s="62"/>
      <c r="AF1625" s="62"/>
      <c r="AG1625" s="62"/>
      <c r="AH1625" s="62"/>
      <c r="AI1625" s="62"/>
      <c r="AJ1625" s="62"/>
      <c r="AK1625" s="62"/>
      <c r="AL1625" s="62"/>
      <c r="AM1625" s="62"/>
      <c r="AN1625" s="62"/>
      <c r="AO1625" s="62"/>
      <c r="AP1625" s="62"/>
      <c r="AQ1625" s="62"/>
      <c r="AR1625" s="62"/>
    </row>
    <row r="1626" spans="1:44" ht="45">
      <c r="A1626" s="736"/>
      <c r="B1626" s="761"/>
      <c r="C1626" s="627"/>
      <c r="D1626" s="762"/>
      <c r="E1626" s="762"/>
      <c r="F1626" s="762"/>
      <c r="G1626" s="762"/>
      <c r="H1626" s="313" t="s">
        <v>2260</v>
      </c>
      <c r="I1626" s="313" t="s">
        <v>2261</v>
      </c>
      <c r="J1626" s="287" t="s">
        <v>2243</v>
      </c>
      <c r="K1626" s="314">
        <f>93.25-91.74</f>
        <v>1.5100000000000051</v>
      </c>
      <c r="L1626" s="739"/>
      <c r="M1626" s="738"/>
      <c r="N1626" s="281"/>
      <c r="O1626" s="281"/>
      <c r="P1626" s="281"/>
      <c r="Q1626" s="283"/>
      <c r="R1626" s="281"/>
      <c r="S1626" s="283"/>
      <c r="T1626" s="281"/>
      <c r="U1626" s="281"/>
      <c r="V1626" s="281"/>
      <c r="W1626" s="281"/>
      <c r="X1626" s="281"/>
      <c r="Y1626" s="281"/>
      <c r="Z1626" s="281"/>
      <c r="AA1626" s="281"/>
      <c r="AB1626" s="281"/>
      <c r="AC1626" s="62"/>
      <c r="AD1626" s="62"/>
      <c r="AE1626" s="62"/>
      <c r="AF1626" s="62"/>
      <c r="AG1626" s="62"/>
      <c r="AH1626" s="62"/>
      <c r="AI1626" s="62"/>
      <c r="AJ1626" s="62"/>
      <c r="AK1626" s="62"/>
      <c r="AL1626" s="62"/>
      <c r="AM1626" s="62"/>
      <c r="AN1626" s="62"/>
      <c r="AO1626" s="62"/>
      <c r="AP1626" s="62"/>
      <c r="AQ1626" s="62"/>
      <c r="AR1626" s="62"/>
    </row>
    <row r="1627" spans="1:44" ht="45">
      <c r="A1627" s="736"/>
      <c r="B1627" s="761"/>
      <c r="C1627" s="627"/>
      <c r="D1627" s="762"/>
      <c r="E1627" s="762"/>
      <c r="F1627" s="762"/>
      <c r="G1627" s="762"/>
      <c r="H1627" s="313" t="s">
        <v>2262</v>
      </c>
      <c r="I1627" s="313" t="s">
        <v>2263</v>
      </c>
      <c r="J1627" s="287" t="s">
        <v>2243</v>
      </c>
      <c r="K1627" s="314">
        <f>97-94.8</f>
        <v>2.2000000000000028</v>
      </c>
      <c r="L1627" s="739"/>
      <c r="M1627" s="738"/>
      <c r="N1627" s="281"/>
      <c r="O1627" s="281"/>
      <c r="P1627" s="281"/>
      <c r="Q1627" s="283"/>
      <c r="R1627" s="281"/>
      <c r="S1627" s="283"/>
      <c r="T1627" s="281"/>
      <c r="U1627" s="281"/>
      <c r="V1627" s="281"/>
      <c r="W1627" s="281"/>
      <c r="X1627" s="281"/>
      <c r="Y1627" s="281"/>
      <c r="Z1627" s="281"/>
      <c r="AA1627" s="281"/>
      <c r="AB1627" s="281"/>
      <c r="AC1627" s="62"/>
      <c r="AD1627" s="62"/>
      <c r="AE1627" s="62"/>
      <c r="AF1627" s="62"/>
      <c r="AG1627" s="62"/>
      <c r="AH1627" s="62"/>
      <c r="AI1627" s="62"/>
      <c r="AJ1627" s="62"/>
      <c r="AK1627" s="62"/>
      <c r="AL1627" s="62"/>
      <c r="AM1627" s="62"/>
      <c r="AN1627" s="62"/>
      <c r="AO1627" s="62"/>
      <c r="AP1627" s="62"/>
      <c r="AQ1627" s="62"/>
      <c r="AR1627" s="62"/>
    </row>
    <row r="1628" spans="1:44">
      <c r="A1628" s="736"/>
      <c r="B1628" s="761"/>
      <c r="C1628" s="627"/>
      <c r="D1628" s="762"/>
      <c r="E1628" s="762"/>
      <c r="F1628" s="762"/>
      <c r="G1628" s="762"/>
      <c r="H1628" s="313"/>
      <c r="I1628" s="313"/>
      <c r="J1628" s="313"/>
      <c r="K1628" s="313"/>
      <c r="L1628" s="313"/>
      <c r="M1628" s="314"/>
      <c r="N1628" s="281" t="s">
        <v>2205</v>
      </c>
      <c r="O1628" s="281" t="s">
        <v>2264</v>
      </c>
      <c r="P1628" s="282" t="s">
        <v>41</v>
      </c>
      <c r="Q1628" s="283">
        <v>15</v>
      </c>
      <c r="R1628" s="281" t="s">
        <v>5</v>
      </c>
      <c r="S1628" s="283">
        <v>226753.8</v>
      </c>
      <c r="T1628" s="44"/>
      <c r="U1628" s="281"/>
      <c r="V1628" s="281"/>
      <c r="W1628" s="281"/>
      <c r="X1628" s="281"/>
      <c r="Y1628" s="289"/>
      <c r="Z1628" s="281"/>
      <c r="AA1628" s="281"/>
      <c r="AB1628" s="281"/>
      <c r="AC1628" s="62"/>
      <c r="AD1628" s="62"/>
      <c r="AE1628" s="62"/>
      <c r="AF1628" s="62"/>
      <c r="AG1628" s="62"/>
      <c r="AH1628" s="62"/>
      <c r="AI1628" s="62"/>
      <c r="AJ1628" s="62"/>
      <c r="AK1628" s="62"/>
      <c r="AL1628" s="62"/>
      <c r="AM1628" s="62"/>
      <c r="AN1628" s="62"/>
      <c r="AO1628" s="62"/>
      <c r="AP1628" s="62"/>
      <c r="AQ1628" s="62"/>
      <c r="AR1628" s="62"/>
    </row>
    <row r="1629" spans="1:44">
      <c r="A1629" s="736"/>
      <c r="B1629" s="761"/>
      <c r="C1629" s="627"/>
      <c r="D1629" s="762"/>
      <c r="E1629" s="762"/>
      <c r="F1629" s="762"/>
      <c r="G1629" s="762"/>
      <c r="H1629" s="313"/>
      <c r="I1629" s="313"/>
      <c r="J1629" s="313"/>
      <c r="K1629" s="313"/>
      <c r="L1629" s="313"/>
      <c r="M1629" s="314"/>
      <c r="N1629" s="281" t="s">
        <v>2265</v>
      </c>
      <c r="O1629" s="281" t="s">
        <v>2266</v>
      </c>
      <c r="P1629" s="740" t="s">
        <v>41</v>
      </c>
      <c r="Q1629" s="738">
        <v>4.5999999999999996</v>
      </c>
      <c r="R1629" s="739" t="s">
        <v>5</v>
      </c>
      <c r="S1629" s="738">
        <v>74100.899999999994</v>
      </c>
      <c r="T1629" s="281"/>
      <c r="U1629" s="281"/>
      <c r="V1629" s="281"/>
      <c r="W1629" s="281"/>
      <c r="X1629" s="281"/>
      <c r="Y1629" s="289"/>
      <c r="Z1629" s="281"/>
      <c r="AA1629" s="281"/>
      <c r="AB1629" s="281"/>
      <c r="AC1629" s="62"/>
      <c r="AD1629" s="62"/>
      <c r="AE1629" s="62"/>
      <c r="AF1629" s="62"/>
      <c r="AG1629" s="62"/>
      <c r="AH1629" s="62"/>
      <c r="AI1629" s="62"/>
      <c r="AJ1629" s="62"/>
      <c r="AK1629" s="62"/>
      <c r="AL1629" s="62"/>
      <c r="AM1629" s="62"/>
      <c r="AN1629" s="62"/>
      <c r="AO1629" s="62"/>
      <c r="AP1629" s="62"/>
      <c r="AQ1629" s="62"/>
      <c r="AR1629" s="62"/>
    </row>
    <row r="1630" spans="1:44">
      <c r="A1630" s="737"/>
      <c r="B1630" s="745"/>
      <c r="C1630" s="580"/>
      <c r="D1630" s="696"/>
      <c r="E1630" s="696"/>
      <c r="F1630" s="696"/>
      <c r="G1630" s="696"/>
      <c r="H1630" s="313"/>
      <c r="I1630" s="313"/>
      <c r="J1630" s="313"/>
      <c r="K1630" s="313"/>
      <c r="L1630" s="313"/>
      <c r="M1630" s="314"/>
      <c r="N1630" s="281" t="s">
        <v>2267</v>
      </c>
      <c r="O1630" s="281" t="s">
        <v>2268</v>
      </c>
      <c r="P1630" s="741"/>
      <c r="Q1630" s="742"/>
      <c r="R1630" s="743"/>
      <c r="S1630" s="742"/>
      <c r="T1630" s="281"/>
      <c r="U1630" s="281"/>
      <c r="V1630" s="281"/>
      <c r="W1630" s="281"/>
      <c r="X1630" s="281"/>
      <c r="Y1630" s="289"/>
      <c r="Z1630" s="281"/>
      <c r="AA1630" s="281"/>
      <c r="AB1630" s="281"/>
      <c r="AC1630" s="62"/>
      <c r="AD1630" s="62"/>
      <c r="AE1630" s="62"/>
      <c r="AF1630" s="62"/>
      <c r="AG1630" s="62"/>
      <c r="AH1630" s="62"/>
      <c r="AI1630" s="62"/>
      <c r="AJ1630" s="62"/>
      <c r="AK1630" s="62"/>
      <c r="AL1630" s="62"/>
      <c r="AM1630" s="62"/>
      <c r="AN1630" s="62"/>
      <c r="AO1630" s="62"/>
      <c r="AP1630" s="62"/>
      <c r="AQ1630" s="62"/>
      <c r="AR1630" s="62"/>
    </row>
    <row r="1631" spans="1:44" ht="30">
      <c r="A1631" s="735">
        <v>2</v>
      </c>
      <c r="B1631" s="744">
        <v>89809</v>
      </c>
      <c r="C1631" s="579" t="s">
        <v>134</v>
      </c>
      <c r="D1631" s="577">
        <v>43.2</v>
      </c>
      <c r="E1631" s="577"/>
      <c r="F1631" s="577">
        <v>43.2</v>
      </c>
      <c r="G1631" s="427"/>
      <c r="H1631" s="427"/>
      <c r="I1631" s="427"/>
      <c r="J1631" s="427"/>
      <c r="K1631" s="427"/>
      <c r="L1631" s="427"/>
      <c r="M1631" s="427"/>
      <c r="N1631" s="254" t="s">
        <v>1682</v>
      </c>
      <c r="O1631" s="254" t="s">
        <v>2269</v>
      </c>
      <c r="P1631" s="188" t="s">
        <v>11</v>
      </c>
      <c r="Q1631" s="196">
        <v>2.6</v>
      </c>
      <c r="R1631" s="254" t="s">
        <v>5</v>
      </c>
      <c r="S1631" s="196">
        <v>42895.1</v>
      </c>
      <c r="T1631" s="41"/>
      <c r="U1631" s="41"/>
      <c r="V1631" s="41"/>
      <c r="W1631" s="41"/>
      <c r="X1631" s="41"/>
      <c r="Y1631" s="41"/>
      <c r="Z1631" s="253"/>
      <c r="AA1631" s="253"/>
      <c r="AB1631" s="253"/>
      <c r="AC1631" s="253"/>
      <c r="AD1631" s="253"/>
      <c r="AE1631" s="253"/>
      <c r="AF1631" s="253"/>
      <c r="AG1631" s="253"/>
      <c r="AH1631" s="253"/>
      <c r="AI1631" s="253"/>
      <c r="AJ1631" s="253"/>
      <c r="AK1631" s="253"/>
      <c r="AL1631" s="253"/>
      <c r="AM1631" s="253"/>
      <c r="AN1631" s="253"/>
      <c r="AO1631" s="253"/>
      <c r="AP1631" s="253"/>
      <c r="AQ1631" s="253"/>
      <c r="AR1631" s="253"/>
    </row>
    <row r="1632" spans="1:44" ht="30">
      <c r="A1632" s="737"/>
      <c r="B1632" s="745"/>
      <c r="C1632" s="580"/>
      <c r="D1632" s="578"/>
      <c r="E1632" s="578"/>
      <c r="F1632" s="578"/>
      <c r="G1632" s="428"/>
      <c r="H1632" s="428"/>
      <c r="I1632" s="428"/>
      <c r="J1632" s="428"/>
      <c r="K1632" s="428"/>
      <c r="L1632" s="428"/>
      <c r="M1632" s="428"/>
      <c r="N1632" s="254" t="s">
        <v>2270</v>
      </c>
      <c r="O1632" s="254" t="s">
        <v>2271</v>
      </c>
      <c r="P1632" s="188" t="s">
        <v>11</v>
      </c>
      <c r="Q1632" s="196">
        <v>23.4</v>
      </c>
      <c r="R1632" s="254" t="s">
        <v>5</v>
      </c>
      <c r="S1632" s="196">
        <v>210716.9</v>
      </c>
      <c r="T1632" s="253"/>
      <c r="U1632" s="253"/>
      <c r="V1632" s="253"/>
      <c r="W1632" s="253"/>
      <c r="X1632" s="253"/>
      <c r="Y1632" s="253"/>
      <c r="Z1632" s="253"/>
      <c r="AA1632" s="253"/>
      <c r="AB1632" s="253"/>
      <c r="AC1632" s="253"/>
      <c r="AD1632" s="253"/>
      <c r="AE1632" s="253"/>
      <c r="AF1632" s="253"/>
      <c r="AG1632" s="253"/>
      <c r="AH1632" s="253"/>
      <c r="AI1632" s="253"/>
      <c r="AJ1632" s="253"/>
      <c r="AK1632" s="253"/>
      <c r="AL1632" s="253"/>
      <c r="AM1632" s="253"/>
      <c r="AN1632" s="253"/>
      <c r="AO1632" s="253"/>
      <c r="AP1632" s="253"/>
      <c r="AQ1632" s="253"/>
      <c r="AR1632" s="253"/>
    </row>
    <row r="1633" spans="1:86" s="124" customFormat="1" ht="44.25" customHeight="1">
      <c r="A1633" s="370" t="s">
        <v>98</v>
      </c>
      <c r="B1633" s="371"/>
      <c r="C1633" s="371"/>
      <c r="D1633" s="41">
        <f>SUM(D1597:D1632)</f>
        <v>254.60000000000002</v>
      </c>
      <c r="E1633" s="41"/>
      <c r="F1633" s="41">
        <f t="shared" ref="F1633" si="0">SUM(F1597:F1632)</f>
        <v>175.5</v>
      </c>
      <c r="G1633" s="41"/>
      <c r="H1633" s="39"/>
      <c r="I1633" s="39"/>
      <c r="J1633" s="39"/>
      <c r="K1633" s="41">
        <f>K1634+K1636+K1638+K1640</f>
        <v>12.100000000000001</v>
      </c>
      <c r="L1633" s="41" t="s">
        <v>5</v>
      </c>
      <c r="M1633" s="936">
        <f>SUM(M1597:M1632)</f>
        <v>1597833</v>
      </c>
      <c r="N1633" s="114"/>
      <c r="O1633" s="114"/>
      <c r="P1633" s="114"/>
      <c r="Q1633" s="263">
        <f>SUM(Q1597:Q1632)</f>
        <v>49.9</v>
      </c>
      <c r="R1633" s="118" t="s">
        <v>5</v>
      </c>
      <c r="S1633" s="263">
        <f>SUM(S1597:S1632)</f>
        <v>943785.6</v>
      </c>
      <c r="T1633" s="114"/>
      <c r="U1633" s="114"/>
      <c r="V1633" s="114"/>
      <c r="W1633" s="118">
        <f>SUM(W1597:W1632)</f>
        <v>0.3</v>
      </c>
      <c r="X1633" s="118" t="s">
        <v>5</v>
      </c>
      <c r="Y1633" s="263">
        <f>SUM(Y1597:Y1632)</f>
        <v>2870.2</v>
      </c>
      <c r="Z1633" s="114"/>
      <c r="AA1633" s="114"/>
      <c r="AB1633" s="114"/>
      <c r="AC1633" s="114"/>
      <c r="AD1633" s="114"/>
      <c r="AE1633" s="114"/>
      <c r="AF1633" s="114"/>
      <c r="AG1633" s="114"/>
      <c r="AH1633" s="114"/>
      <c r="AI1633" s="114"/>
      <c r="AJ1633" s="114"/>
      <c r="AK1633" s="114"/>
      <c r="AL1633" s="114"/>
      <c r="AM1633" s="114"/>
      <c r="AN1633" s="114"/>
      <c r="AO1633" s="114"/>
      <c r="AP1633" s="114"/>
      <c r="AQ1633" s="114"/>
      <c r="AR1633" s="114"/>
      <c r="AS1633" s="123"/>
      <c r="AT1633" s="123"/>
      <c r="AU1633" s="123"/>
      <c r="AV1633" s="123"/>
      <c r="AW1633" s="123"/>
      <c r="AX1633" s="123"/>
      <c r="AY1633" s="123"/>
      <c r="AZ1633" s="123"/>
      <c r="BA1633" s="123"/>
      <c r="BB1633" s="123"/>
      <c r="BC1633" s="123"/>
      <c r="BD1633" s="123"/>
      <c r="BE1633" s="123"/>
      <c r="BF1633" s="123"/>
      <c r="BG1633" s="123"/>
      <c r="BH1633" s="123"/>
      <c r="BI1633" s="123"/>
      <c r="BJ1633" s="123"/>
      <c r="BK1633" s="123"/>
      <c r="BL1633" s="123"/>
      <c r="BM1633" s="123"/>
      <c r="BN1633" s="123"/>
      <c r="BO1633" s="123"/>
      <c r="BP1633" s="123"/>
      <c r="BQ1633" s="123"/>
      <c r="BR1633" s="123"/>
      <c r="BS1633" s="123"/>
      <c r="BT1633" s="123"/>
      <c r="BU1633" s="123"/>
      <c r="BV1633" s="123"/>
      <c r="BW1633" s="123"/>
      <c r="BX1633" s="123"/>
      <c r="BY1633" s="123"/>
      <c r="BZ1633" s="123"/>
      <c r="CA1633" s="123"/>
      <c r="CB1633" s="123"/>
      <c r="CC1633" s="123"/>
      <c r="CD1633" s="123"/>
      <c r="CE1633" s="123"/>
      <c r="CF1633" s="123"/>
      <c r="CG1633" s="123"/>
      <c r="CH1633" s="123"/>
    </row>
    <row r="1634" spans="1:86" s="158" customFormat="1">
      <c r="A1634" s="382" t="s">
        <v>96</v>
      </c>
      <c r="B1634" s="382"/>
      <c r="C1634" s="382"/>
      <c r="D1634" s="382"/>
      <c r="E1634" s="382"/>
      <c r="F1634" s="382"/>
      <c r="G1634" s="382"/>
      <c r="H1634" s="382"/>
      <c r="I1634" s="382"/>
      <c r="J1634" s="937" t="s">
        <v>11</v>
      </c>
      <c r="K1634" s="41">
        <f>SUMIF(J1597:J1632,"ремонт покрытия проезжей части",K1597:K1632)</f>
        <v>7.7</v>
      </c>
      <c r="L1634" s="41" t="s">
        <v>5</v>
      </c>
      <c r="M1634" s="936">
        <f>SUMIF(J1597:J1632,"ремонт покрытия проезжей части",M1597:M1632)</f>
        <v>80704.800000000003</v>
      </c>
      <c r="N1634" s="73"/>
      <c r="O1634" s="32"/>
      <c r="P1634" s="339" t="s">
        <v>11</v>
      </c>
      <c r="Q1634" s="29">
        <f>SUMIF(P1597:P1632,"ремонт покрытия проезжей части",Q1597:Q1632)</f>
        <v>30.2</v>
      </c>
      <c r="R1634" s="29" t="s">
        <v>5</v>
      </c>
      <c r="S1634" s="291">
        <f>SUMIF(P1597:P1632,"ремонт покрытия проезжей части",S1597:S1632)</f>
        <v>344890.8</v>
      </c>
      <c r="T1634" s="73"/>
      <c r="U1634" s="32"/>
      <c r="V1634" s="339" t="s">
        <v>11</v>
      </c>
      <c r="W1634" s="29">
        <f>SUMIF(V1597:V1632,"ремонт покрытия проезжей части",W1597:W1632)</f>
        <v>0.3</v>
      </c>
      <c r="X1634" s="29" t="s">
        <v>5</v>
      </c>
      <c r="Y1634" s="29">
        <f>SUMIF(V1597:V1632,"ремонт покрытия проезжей части",Y1597:Y1632)</f>
        <v>2870.2</v>
      </c>
      <c r="Z1634" s="73"/>
      <c r="AA1634" s="32"/>
      <c r="AB1634" s="339" t="s">
        <v>11</v>
      </c>
      <c r="AC1634" s="29"/>
      <c r="AD1634" s="29" t="s">
        <v>5</v>
      </c>
      <c r="AE1634" s="29"/>
      <c r="AF1634" s="73"/>
      <c r="AG1634" s="32"/>
      <c r="AH1634" s="339" t="s">
        <v>11</v>
      </c>
      <c r="AI1634" s="29"/>
      <c r="AJ1634" s="29" t="s">
        <v>5</v>
      </c>
      <c r="AK1634" s="29"/>
      <c r="AL1634" s="73"/>
      <c r="AM1634" s="32"/>
      <c r="AN1634" s="339" t="s">
        <v>11</v>
      </c>
      <c r="AO1634" s="29"/>
      <c r="AP1634" s="29" t="s">
        <v>5</v>
      </c>
      <c r="AQ1634" s="29"/>
      <c r="AR1634" s="29"/>
      <c r="AS1634" s="67"/>
      <c r="AT1634" s="67"/>
      <c r="AU1634" s="67"/>
      <c r="AV1634" s="67"/>
      <c r="AW1634" s="67"/>
      <c r="AX1634" s="67"/>
      <c r="AY1634" s="67"/>
      <c r="AZ1634" s="67"/>
      <c r="BA1634" s="67"/>
      <c r="BB1634" s="67"/>
      <c r="BC1634" s="67"/>
      <c r="BD1634" s="67"/>
      <c r="BE1634" s="67"/>
      <c r="BF1634" s="67"/>
      <c r="BG1634" s="67"/>
      <c r="BH1634" s="67"/>
      <c r="BI1634" s="67"/>
      <c r="BJ1634" s="67"/>
      <c r="BK1634" s="67"/>
      <c r="BL1634" s="67"/>
      <c r="BM1634" s="67"/>
      <c r="BN1634" s="67"/>
      <c r="BO1634" s="67"/>
      <c r="BP1634" s="67"/>
      <c r="BQ1634" s="67"/>
      <c r="BR1634" s="67"/>
      <c r="BS1634" s="67"/>
      <c r="BT1634" s="67"/>
      <c r="BU1634" s="67"/>
      <c r="BV1634" s="67"/>
      <c r="BW1634" s="67"/>
      <c r="BX1634" s="67"/>
      <c r="BY1634" s="67"/>
      <c r="BZ1634" s="67"/>
      <c r="CA1634" s="67"/>
      <c r="CB1634" s="67"/>
      <c r="CC1634" s="67"/>
      <c r="CD1634" s="67"/>
      <c r="CE1634" s="67"/>
      <c r="CF1634" s="67"/>
      <c r="CG1634" s="67"/>
      <c r="CH1634" s="67"/>
    </row>
    <row r="1635" spans="1:86" s="158" customFormat="1">
      <c r="A1635" s="382"/>
      <c r="B1635" s="382"/>
      <c r="C1635" s="382"/>
      <c r="D1635" s="382"/>
      <c r="E1635" s="382"/>
      <c r="F1635" s="382"/>
      <c r="G1635" s="382"/>
      <c r="H1635" s="382"/>
      <c r="I1635" s="382"/>
      <c r="J1635" s="938"/>
      <c r="K1635" s="41"/>
      <c r="L1635" s="41" t="s">
        <v>8</v>
      </c>
      <c r="M1635" s="936"/>
      <c r="N1635" s="67"/>
      <c r="O1635" s="34"/>
      <c r="P1635" s="340"/>
      <c r="Q1635" s="29"/>
      <c r="R1635" s="29" t="s">
        <v>8</v>
      </c>
      <c r="S1635" s="291"/>
      <c r="T1635" s="67"/>
      <c r="U1635" s="34"/>
      <c r="V1635" s="340"/>
      <c r="W1635" s="29"/>
      <c r="X1635" s="29" t="s">
        <v>8</v>
      </c>
      <c r="Y1635" s="29"/>
      <c r="Z1635" s="67"/>
      <c r="AA1635" s="34"/>
      <c r="AB1635" s="340"/>
      <c r="AC1635" s="29"/>
      <c r="AD1635" s="29" t="s">
        <v>8</v>
      </c>
      <c r="AE1635" s="29"/>
      <c r="AF1635" s="67"/>
      <c r="AG1635" s="34"/>
      <c r="AH1635" s="340"/>
      <c r="AI1635" s="29"/>
      <c r="AJ1635" s="29" t="s">
        <v>8</v>
      </c>
      <c r="AK1635" s="29"/>
      <c r="AL1635" s="67"/>
      <c r="AM1635" s="34"/>
      <c r="AN1635" s="340"/>
      <c r="AO1635" s="29"/>
      <c r="AP1635" s="29" t="s">
        <v>8</v>
      </c>
      <c r="AQ1635" s="29"/>
      <c r="AR1635" s="29"/>
      <c r="AS1635" s="67"/>
      <c r="AT1635" s="67"/>
      <c r="AU1635" s="67"/>
      <c r="AV1635" s="67"/>
      <c r="AW1635" s="67"/>
      <c r="AX1635" s="67"/>
      <c r="AY1635" s="67"/>
      <c r="AZ1635" s="67"/>
      <c r="BA1635" s="67"/>
      <c r="BB1635" s="67"/>
      <c r="BC1635" s="67"/>
      <c r="BD1635" s="67"/>
      <c r="BE1635" s="67"/>
      <c r="BF1635" s="67"/>
      <c r="BG1635" s="67"/>
      <c r="BH1635" s="67"/>
      <c r="BI1635" s="67"/>
      <c r="BJ1635" s="67"/>
      <c r="BK1635" s="67"/>
      <c r="BL1635" s="67"/>
      <c r="BM1635" s="67"/>
      <c r="BN1635" s="67"/>
      <c r="BO1635" s="67"/>
      <c r="BP1635" s="67"/>
      <c r="BQ1635" s="67"/>
      <c r="BR1635" s="67"/>
      <c r="BS1635" s="67"/>
      <c r="BT1635" s="67"/>
      <c r="BU1635" s="67"/>
      <c r="BV1635" s="67"/>
      <c r="BW1635" s="67"/>
      <c r="BX1635" s="67"/>
      <c r="BY1635" s="67"/>
      <c r="BZ1635" s="67"/>
      <c r="CA1635" s="67"/>
      <c r="CB1635" s="67"/>
      <c r="CC1635" s="67"/>
      <c r="CD1635" s="67"/>
      <c r="CE1635" s="67"/>
      <c r="CF1635" s="67"/>
      <c r="CG1635" s="67"/>
      <c r="CH1635" s="67"/>
    </row>
    <row r="1636" spans="1:86" s="158" customFormat="1">
      <c r="A1636" s="382"/>
      <c r="B1636" s="382"/>
      <c r="C1636" s="382"/>
      <c r="D1636" s="382"/>
      <c r="E1636" s="382"/>
      <c r="F1636" s="382"/>
      <c r="G1636" s="382"/>
      <c r="H1636" s="382"/>
      <c r="I1636" s="382"/>
      <c r="J1636" s="937" t="s">
        <v>41</v>
      </c>
      <c r="K1636" s="41">
        <f>SUMIF(J1597:J1632,"капитальный ремонт",K1597:K1632)</f>
        <v>4.4000000000000004</v>
      </c>
      <c r="L1636" s="41" t="s">
        <v>5</v>
      </c>
      <c r="M1636" s="936">
        <f>SUMIF(J1597:J1632,"капитальный ремонт",M1597:M1632)</f>
        <v>119979</v>
      </c>
      <c r="N1636" s="67"/>
      <c r="O1636" s="34"/>
      <c r="P1636" s="339" t="s">
        <v>41</v>
      </c>
      <c r="Q1636" s="29">
        <f>SUMIF(P1597:P1632,"капитальный ремонт",Q1597:Q1632)</f>
        <v>19.600000000000001</v>
      </c>
      <c r="R1636" s="29" t="s">
        <v>5</v>
      </c>
      <c r="S1636" s="291">
        <f>SUMIF(P1597:P1632,"капитальный ремонт",S1597:S1632)</f>
        <v>300854.69999999995</v>
      </c>
      <c r="T1636" s="67"/>
      <c r="U1636" s="34"/>
      <c r="V1636" s="339" t="s">
        <v>41</v>
      </c>
      <c r="W1636" s="29"/>
      <c r="X1636" s="29" t="s">
        <v>5</v>
      </c>
      <c r="Y1636" s="29"/>
      <c r="Z1636" s="67"/>
      <c r="AA1636" s="34"/>
      <c r="AB1636" s="339" t="s">
        <v>41</v>
      </c>
      <c r="AC1636" s="29"/>
      <c r="AD1636" s="29" t="s">
        <v>5</v>
      </c>
      <c r="AE1636" s="29"/>
      <c r="AF1636" s="67"/>
      <c r="AG1636" s="34"/>
      <c r="AH1636" s="339" t="s">
        <v>41</v>
      </c>
      <c r="AI1636" s="29"/>
      <c r="AJ1636" s="29" t="s">
        <v>5</v>
      </c>
      <c r="AK1636" s="29"/>
      <c r="AL1636" s="67"/>
      <c r="AM1636" s="34"/>
      <c r="AN1636" s="339" t="s">
        <v>41</v>
      </c>
      <c r="AO1636" s="29"/>
      <c r="AP1636" s="29" t="s">
        <v>5</v>
      </c>
      <c r="AQ1636" s="29"/>
      <c r="AR1636" s="29"/>
      <c r="AS1636" s="67"/>
      <c r="AT1636" s="67"/>
      <c r="AU1636" s="67"/>
      <c r="AV1636" s="67"/>
      <c r="AW1636" s="67"/>
      <c r="AX1636" s="67"/>
      <c r="AY1636" s="67"/>
      <c r="AZ1636" s="67"/>
      <c r="BA1636" s="67"/>
      <c r="BB1636" s="67"/>
      <c r="BC1636" s="67"/>
      <c r="BD1636" s="67"/>
      <c r="BE1636" s="67"/>
      <c r="BF1636" s="67"/>
      <c r="BG1636" s="67"/>
      <c r="BH1636" s="67"/>
      <c r="BI1636" s="67"/>
      <c r="BJ1636" s="67"/>
      <c r="BK1636" s="67"/>
      <c r="BL1636" s="67"/>
      <c r="BM1636" s="67"/>
      <c r="BN1636" s="67"/>
      <c r="BO1636" s="67"/>
      <c r="BP1636" s="67"/>
      <c r="BQ1636" s="67"/>
      <c r="BR1636" s="67"/>
      <c r="BS1636" s="67"/>
      <c r="BT1636" s="67"/>
      <c r="BU1636" s="67"/>
      <c r="BV1636" s="67"/>
      <c r="BW1636" s="67"/>
      <c r="BX1636" s="67"/>
      <c r="BY1636" s="67"/>
      <c r="BZ1636" s="67"/>
      <c r="CA1636" s="67"/>
      <c r="CB1636" s="67"/>
      <c r="CC1636" s="67"/>
      <c r="CD1636" s="67"/>
      <c r="CE1636" s="67"/>
      <c r="CF1636" s="67"/>
      <c r="CG1636" s="67"/>
      <c r="CH1636" s="67"/>
    </row>
    <row r="1637" spans="1:86" s="158" customFormat="1">
      <c r="A1637" s="382"/>
      <c r="B1637" s="382"/>
      <c r="C1637" s="382"/>
      <c r="D1637" s="382"/>
      <c r="E1637" s="382"/>
      <c r="F1637" s="382"/>
      <c r="G1637" s="382"/>
      <c r="H1637" s="382"/>
      <c r="I1637" s="382"/>
      <c r="J1637" s="938"/>
      <c r="K1637" s="41"/>
      <c r="L1637" s="41" t="s">
        <v>8</v>
      </c>
      <c r="M1637" s="936"/>
      <c r="N1637" s="67"/>
      <c r="O1637" s="34"/>
      <c r="P1637" s="340"/>
      <c r="Q1637" s="29"/>
      <c r="R1637" s="29" t="s">
        <v>8</v>
      </c>
      <c r="S1637" s="291"/>
      <c r="T1637" s="67"/>
      <c r="U1637" s="34"/>
      <c r="V1637" s="340"/>
      <c r="W1637" s="29"/>
      <c r="X1637" s="29" t="s">
        <v>8</v>
      </c>
      <c r="Y1637" s="29"/>
      <c r="Z1637" s="67"/>
      <c r="AA1637" s="34"/>
      <c r="AB1637" s="340"/>
      <c r="AC1637" s="29"/>
      <c r="AD1637" s="29" t="s">
        <v>8</v>
      </c>
      <c r="AE1637" s="29"/>
      <c r="AF1637" s="67"/>
      <c r="AG1637" s="34"/>
      <c r="AH1637" s="340"/>
      <c r="AI1637" s="29"/>
      <c r="AJ1637" s="29" t="s">
        <v>8</v>
      </c>
      <c r="AK1637" s="29"/>
      <c r="AL1637" s="67"/>
      <c r="AM1637" s="34"/>
      <c r="AN1637" s="340"/>
      <c r="AO1637" s="29"/>
      <c r="AP1637" s="29" t="s">
        <v>8</v>
      </c>
      <c r="AQ1637" s="29"/>
      <c r="AR1637" s="29"/>
      <c r="AS1637" s="67"/>
      <c r="AT1637" s="67"/>
      <c r="AU1637" s="67"/>
      <c r="AV1637" s="67"/>
      <c r="AW1637" s="67"/>
      <c r="AX1637" s="67"/>
      <c r="AY1637" s="67"/>
      <c r="AZ1637" s="67"/>
      <c r="BA1637" s="67"/>
      <c r="BB1637" s="67"/>
      <c r="BC1637" s="67"/>
      <c r="BD1637" s="67"/>
      <c r="BE1637" s="67"/>
      <c r="BF1637" s="67"/>
      <c r="BG1637" s="67"/>
      <c r="BH1637" s="67"/>
      <c r="BI1637" s="67"/>
      <c r="BJ1637" s="67"/>
      <c r="BK1637" s="67"/>
      <c r="BL1637" s="67"/>
      <c r="BM1637" s="67"/>
      <c r="BN1637" s="67"/>
      <c r="BO1637" s="67"/>
      <c r="BP1637" s="67"/>
      <c r="BQ1637" s="67"/>
      <c r="BR1637" s="67"/>
      <c r="BS1637" s="67"/>
      <c r="BT1637" s="67"/>
      <c r="BU1637" s="67"/>
      <c r="BV1637" s="67"/>
      <c r="BW1637" s="67"/>
      <c r="BX1637" s="67"/>
      <c r="BY1637" s="67"/>
      <c r="BZ1637" s="67"/>
      <c r="CA1637" s="67"/>
      <c r="CB1637" s="67"/>
      <c r="CC1637" s="67"/>
      <c r="CD1637" s="67"/>
      <c r="CE1637" s="67"/>
      <c r="CF1637" s="67"/>
      <c r="CG1637" s="67"/>
      <c r="CH1637" s="67"/>
    </row>
    <row r="1638" spans="1:86" s="158" customFormat="1">
      <c r="A1638" s="382"/>
      <c r="B1638" s="382"/>
      <c r="C1638" s="382"/>
      <c r="D1638" s="382"/>
      <c r="E1638" s="382"/>
      <c r="F1638" s="382"/>
      <c r="G1638" s="382"/>
      <c r="H1638" s="382"/>
      <c r="I1638" s="382"/>
      <c r="J1638" s="937" t="s">
        <v>42</v>
      </c>
      <c r="K1638" s="41"/>
      <c r="L1638" s="41" t="s">
        <v>5</v>
      </c>
      <c r="M1638" s="936"/>
      <c r="N1638" s="67"/>
      <c r="O1638" s="34"/>
      <c r="P1638" s="339" t="s">
        <v>42</v>
      </c>
      <c r="Q1638" s="29"/>
      <c r="R1638" s="29" t="s">
        <v>5</v>
      </c>
      <c r="S1638" s="291"/>
      <c r="T1638" s="67"/>
      <c r="U1638" s="34"/>
      <c r="V1638" s="339" t="s">
        <v>42</v>
      </c>
      <c r="W1638" s="29"/>
      <c r="X1638" s="29" t="s">
        <v>5</v>
      </c>
      <c r="Y1638" s="29"/>
      <c r="Z1638" s="67"/>
      <c r="AA1638" s="34"/>
      <c r="AB1638" s="339" t="s">
        <v>42</v>
      </c>
      <c r="AC1638" s="29"/>
      <c r="AD1638" s="29" t="s">
        <v>5</v>
      </c>
      <c r="AE1638" s="29"/>
      <c r="AF1638" s="67"/>
      <c r="AG1638" s="34"/>
      <c r="AH1638" s="339" t="s">
        <v>42</v>
      </c>
      <c r="AI1638" s="29"/>
      <c r="AJ1638" s="29" t="s">
        <v>5</v>
      </c>
      <c r="AK1638" s="29"/>
      <c r="AL1638" s="67"/>
      <c r="AM1638" s="34"/>
      <c r="AN1638" s="339" t="s">
        <v>42</v>
      </c>
      <c r="AO1638" s="29"/>
      <c r="AP1638" s="29" t="s">
        <v>5</v>
      </c>
      <c r="AQ1638" s="29"/>
      <c r="AR1638" s="29"/>
      <c r="AS1638" s="67"/>
      <c r="AT1638" s="67"/>
      <c r="AU1638" s="67"/>
      <c r="AV1638" s="67"/>
      <c r="AW1638" s="67"/>
      <c r="AX1638" s="67"/>
      <c r="AY1638" s="67"/>
      <c r="AZ1638" s="67"/>
      <c r="BA1638" s="67"/>
      <c r="BB1638" s="67"/>
      <c r="BC1638" s="67"/>
      <c r="BD1638" s="67"/>
      <c r="BE1638" s="67"/>
      <c r="BF1638" s="67"/>
      <c r="BG1638" s="67"/>
      <c r="BH1638" s="67"/>
      <c r="BI1638" s="67"/>
      <c r="BJ1638" s="67"/>
      <c r="BK1638" s="67"/>
      <c r="BL1638" s="67"/>
      <c r="BM1638" s="67"/>
      <c r="BN1638" s="67"/>
      <c r="BO1638" s="67"/>
      <c r="BP1638" s="67"/>
      <c r="BQ1638" s="67"/>
      <c r="BR1638" s="67"/>
      <c r="BS1638" s="67"/>
      <c r="BT1638" s="67"/>
      <c r="BU1638" s="67"/>
      <c r="BV1638" s="67"/>
      <c r="BW1638" s="67"/>
      <c r="BX1638" s="67"/>
      <c r="BY1638" s="67"/>
      <c r="BZ1638" s="67"/>
      <c r="CA1638" s="67"/>
      <c r="CB1638" s="67"/>
      <c r="CC1638" s="67"/>
      <c r="CD1638" s="67"/>
      <c r="CE1638" s="67"/>
      <c r="CF1638" s="67"/>
      <c r="CG1638" s="67"/>
      <c r="CH1638" s="67"/>
    </row>
    <row r="1639" spans="1:86" s="158" customFormat="1">
      <c r="A1639" s="382"/>
      <c r="B1639" s="382"/>
      <c r="C1639" s="382"/>
      <c r="D1639" s="382"/>
      <c r="E1639" s="382"/>
      <c r="F1639" s="382"/>
      <c r="G1639" s="382"/>
      <c r="H1639" s="382"/>
      <c r="I1639" s="382"/>
      <c r="J1639" s="938"/>
      <c r="K1639" s="41"/>
      <c r="L1639" s="41" t="s">
        <v>8</v>
      </c>
      <c r="M1639" s="936"/>
      <c r="N1639" s="67"/>
      <c r="O1639" s="34"/>
      <c r="P1639" s="340"/>
      <c r="Q1639" s="29"/>
      <c r="R1639" s="29" t="s">
        <v>8</v>
      </c>
      <c r="S1639" s="29"/>
      <c r="T1639" s="67"/>
      <c r="U1639" s="34"/>
      <c r="V1639" s="340"/>
      <c r="W1639" s="29"/>
      <c r="X1639" s="29" t="s">
        <v>8</v>
      </c>
      <c r="Y1639" s="29"/>
      <c r="Z1639" s="67"/>
      <c r="AA1639" s="34"/>
      <c r="AB1639" s="340"/>
      <c r="AC1639" s="29"/>
      <c r="AD1639" s="29" t="s">
        <v>8</v>
      </c>
      <c r="AE1639" s="29"/>
      <c r="AF1639" s="67"/>
      <c r="AG1639" s="34"/>
      <c r="AH1639" s="340"/>
      <c r="AI1639" s="29"/>
      <c r="AJ1639" s="29" t="s">
        <v>8</v>
      </c>
      <c r="AK1639" s="29"/>
      <c r="AL1639" s="67"/>
      <c r="AM1639" s="34"/>
      <c r="AN1639" s="340"/>
      <c r="AO1639" s="29"/>
      <c r="AP1639" s="29" t="s">
        <v>8</v>
      </c>
      <c r="AQ1639" s="29"/>
      <c r="AR1639" s="29"/>
      <c r="AS1639" s="67"/>
      <c r="AT1639" s="67"/>
      <c r="AU1639" s="67"/>
      <c r="AV1639" s="67"/>
      <c r="AW1639" s="67"/>
      <c r="AX1639" s="67"/>
      <c r="AY1639" s="67"/>
      <c r="AZ1639" s="67"/>
      <c r="BA1639" s="67"/>
      <c r="BB1639" s="67"/>
      <c r="BC1639" s="67"/>
      <c r="BD1639" s="67"/>
      <c r="BE1639" s="67"/>
      <c r="BF1639" s="67"/>
      <c r="BG1639" s="67"/>
      <c r="BH1639" s="67"/>
      <c r="BI1639" s="67"/>
      <c r="BJ1639" s="67"/>
      <c r="BK1639" s="67"/>
      <c r="BL1639" s="67"/>
      <c r="BM1639" s="67"/>
      <c r="BN1639" s="67"/>
      <c r="BO1639" s="67"/>
      <c r="BP1639" s="67"/>
      <c r="BQ1639" s="67"/>
      <c r="BR1639" s="67"/>
      <c r="BS1639" s="67"/>
      <c r="BT1639" s="67"/>
      <c r="BU1639" s="67"/>
      <c r="BV1639" s="67"/>
      <c r="BW1639" s="67"/>
      <c r="BX1639" s="67"/>
      <c r="BY1639" s="67"/>
      <c r="BZ1639" s="67"/>
      <c r="CA1639" s="67"/>
      <c r="CB1639" s="67"/>
      <c r="CC1639" s="67"/>
      <c r="CD1639" s="67"/>
      <c r="CE1639" s="67"/>
      <c r="CF1639" s="67"/>
      <c r="CG1639" s="67"/>
      <c r="CH1639" s="67"/>
    </row>
    <row r="1640" spans="1:86" s="158" customFormat="1">
      <c r="A1640" s="382"/>
      <c r="B1640" s="382"/>
      <c r="C1640" s="382"/>
      <c r="D1640" s="382"/>
      <c r="E1640" s="382"/>
      <c r="F1640" s="382"/>
      <c r="G1640" s="382"/>
      <c r="H1640" s="382"/>
      <c r="I1640" s="382"/>
      <c r="J1640" s="937" t="s">
        <v>43</v>
      </c>
      <c r="K1640" s="41"/>
      <c r="L1640" s="41" t="s">
        <v>5</v>
      </c>
      <c r="M1640" s="936"/>
      <c r="N1640" s="67"/>
      <c r="O1640" s="34"/>
      <c r="P1640" s="339" t="s">
        <v>43</v>
      </c>
      <c r="Q1640" s="29"/>
      <c r="R1640" s="29" t="s">
        <v>5</v>
      </c>
      <c r="S1640" s="29"/>
      <c r="T1640" s="67"/>
      <c r="U1640" s="34"/>
      <c r="V1640" s="339" t="s">
        <v>43</v>
      </c>
      <c r="W1640" s="29"/>
      <c r="X1640" s="29" t="s">
        <v>5</v>
      </c>
      <c r="Y1640" s="29"/>
      <c r="Z1640" s="67"/>
      <c r="AA1640" s="34"/>
      <c r="AB1640" s="339" t="s">
        <v>43</v>
      </c>
      <c r="AC1640" s="29"/>
      <c r="AD1640" s="29" t="s">
        <v>5</v>
      </c>
      <c r="AE1640" s="29"/>
      <c r="AF1640" s="67"/>
      <c r="AG1640" s="34"/>
      <c r="AH1640" s="339" t="s">
        <v>43</v>
      </c>
      <c r="AI1640" s="29"/>
      <c r="AJ1640" s="29" t="s">
        <v>5</v>
      </c>
      <c r="AK1640" s="29"/>
      <c r="AL1640" s="67"/>
      <c r="AM1640" s="34"/>
      <c r="AN1640" s="339" t="s">
        <v>43</v>
      </c>
      <c r="AO1640" s="29"/>
      <c r="AP1640" s="29" t="s">
        <v>5</v>
      </c>
      <c r="AQ1640" s="29"/>
      <c r="AR1640" s="29"/>
      <c r="AS1640" s="67"/>
      <c r="AT1640" s="67"/>
      <c r="AU1640" s="67"/>
      <c r="AV1640" s="67"/>
      <c r="AW1640" s="67"/>
      <c r="AX1640" s="67"/>
      <c r="AY1640" s="67"/>
      <c r="AZ1640" s="67"/>
      <c r="BA1640" s="67"/>
      <c r="BB1640" s="67"/>
      <c r="BC1640" s="67"/>
      <c r="BD1640" s="67"/>
      <c r="BE1640" s="67"/>
      <c r="BF1640" s="67"/>
      <c r="BG1640" s="67"/>
      <c r="BH1640" s="67"/>
      <c r="BI1640" s="67"/>
      <c r="BJ1640" s="67"/>
      <c r="BK1640" s="67"/>
      <c r="BL1640" s="67"/>
      <c r="BM1640" s="67"/>
      <c r="BN1640" s="67"/>
      <c r="BO1640" s="67"/>
      <c r="BP1640" s="67"/>
      <c r="BQ1640" s="67"/>
      <c r="BR1640" s="67"/>
      <c r="BS1640" s="67"/>
      <c r="BT1640" s="67"/>
      <c r="BU1640" s="67"/>
      <c r="BV1640" s="67"/>
      <c r="BW1640" s="67"/>
      <c r="BX1640" s="67"/>
      <c r="BY1640" s="67"/>
      <c r="BZ1640" s="67"/>
      <c r="CA1640" s="67"/>
      <c r="CB1640" s="67"/>
      <c r="CC1640" s="67"/>
      <c r="CD1640" s="67"/>
      <c r="CE1640" s="67"/>
      <c r="CF1640" s="67"/>
      <c r="CG1640" s="67"/>
      <c r="CH1640" s="67"/>
    </row>
    <row r="1641" spans="1:86" s="158" customFormat="1">
      <c r="A1641" s="382"/>
      <c r="B1641" s="382"/>
      <c r="C1641" s="382"/>
      <c r="D1641" s="382"/>
      <c r="E1641" s="382"/>
      <c r="F1641" s="382"/>
      <c r="G1641" s="382"/>
      <c r="H1641" s="382"/>
      <c r="I1641" s="382"/>
      <c r="J1641" s="938"/>
      <c r="K1641" s="41"/>
      <c r="L1641" s="41" t="s">
        <v>8</v>
      </c>
      <c r="M1641" s="936"/>
      <c r="N1641" s="67"/>
      <c r="O1641" s="34"/>
      <c r="P1641" s="340"/>
      <c r="Q1641" s="29"/>
      <c r="R1641" s="29" t="s">
        <v>8</v>
      </c>
      <c r="S1641" s="29"/>
      <c r="T1641" s="67"/>
      <c r="U1641" s="34"/>
      <c r="V1641" s="340"/>
      <c r="W1641" s="29"/>
      <c r="X1641" s="29" t="s">
        <v>8</v>
      </c>
      <c r="Y1641" s="29"/>
      <c r="Z1641" s="67"/>
      <c r="AA1641" s="34"/>
      <c r="AB1641" s="340"/>
      <c r="AC1641" s="29"/>
      <c r="AD1641" s="29" t="s">
        <v>8</v>
      </c>
      <c r="AE1641" s="29"/>
      <c r="AF1641" s="67"/>
      <c r="AG1641" s="34"/>
      <c r="AH1641" s="340"/>
      <c r="AI1641" s="29"/>
      <c r="AJ1641" s="29" t="s">
        <v>8</v>
      </c>
      <c r="AK1641" s="29"/>
      <c r="AL1641" s="67"/>
      <c r="AM1641" s="34"/>
      <c r="AN1641" s="340"/>
      <c r="AO1641" s="29"/>
      <c r="AP1641" s="29" t="s">
        <v>8</v>
      </c>
      <c r="AQ1641" s="29"/>
      <c r="AR1641" s="29"/>
      <c r="AS1641" s="67"/>
      <c r="AT1641" s="67"/>
      <c r="AU1641" s="67"/>
      <c r="AV1641" s="67"/>
      <c r="AW1641" s="67"/>
      <c r="AX1641" s="67"/>
      <c r="AY1641" s="67"/>
      <c r="AZ1641" s="67"/>
      <c r="BA1641" s="67"/>
      <c r="BB1641" s="67"/>
      <c r="BC1641" s="67"/>
      <c r="BD1641" s="67"/>
      <c r="BE1641" s="67"/>
      <c r="BF1641" s="67"/>
      <c r="BG1641" s="67"/>
      <c r="BH1641" s="67"/>
      <c r="BI1641" s="67"/>
      <c r="BJ1641" s="67"/>
      <c r="BK1641" s="67"/>
      <c r="BL1641" s="67"/>
      <c r="BM1641" s="67"/>
      <c r="BN1641" s="67"/>
      <c r="BO1641" s="67"/>
      <c r="BP1641" s="67"/>
      <c r="BQ1641" s="67"/>
      <c r="BR1641" s="67"/>
      <c r="BS1641" s="67"/>
      <c r="BT1641" s="67"/>
      <c r="BU1641" s="67"/>
      <c r="BV1641" s="67"/>
      <c r="BW1641" s="67"/>
      <c r="BX1641" s="67"/>
      <c r="BY1641" s="67"/>
      <c r="BZ1641" s="67"/>
      <c r="CA1641" s="67"/>
      <c r="CB1641" s="67"/>
      <c r="CC1641" s="67"/>
      <c r="CD1641" s="67"/>
      <c r="CE1641" s="67"/>
      <c r="CF1641" s="67"/>
      <c r="CG1641" s="67"/>
      <c r="CH1641" s="67"/>
    </row>
    <row r="1642" spans="1:86" s="158" customFormat="1" ht="15" customHeight="1">
      <c r="A1642" s="382"/>
      <c r="B1642" s="382"/>
      <c r="C1642" s="382"/>
      <c r="D1642" s="382"/>
      <c r="E1642" s="382"/>
      <c r="F1642" s="382"/>
      <c r="G1642" s="382"/>
      <c r="H1642" s="382"/>
      <c r="I1642" s="382"/>
      <c r="J1642" s="427" t="s">
        <v>12</v>
      </c>
      <c r="K1642" s="41"/>
      <c r="L1642" s="41" t="s">
        <v>8</v>
      </c>
      <c r="M1642" s="939"/>
      <c r="N1642" s="67"/>
      <c r="O1642" s="34"/>
      <c r="P1642" s="358" t="s">
        <v>12</v>
      </c>
      <c r="Q1642" s="29"/>
      <c r="R1642" s="29" t="s">
        <v>8</v>
      </c>
      <c r="S1642" s="358"/>
      <c r="T1642" s="67"/>
      <c r="U1642" s="34"/>
      <c r="V1642" s="358" t="s">
        <v>12</v>
      </c>
      <c r="W1642" s="29"/>
      <c r="X1642" s="29" t="s">
        <v>8</v>
      </c>
      <c r="Y1642" s="358"/>
      <c r="Z1642" s="67"/>
      <c r="AA1642" s="34"/>
      <c r="AB1642" s="358" t="s">
        <v>12</v>
      </c>
      <c r="AC1642" s="29"/>
      <c r="AD1642" s="29" t="s">
        <v>8</v>
      </c>
      <c r="AE1642" s="358"/>
      <c r="AF1642" s="67"/>
      <c r="AG1642" s="34"/>
      <c r="AH1642" s="358" t="s">
        <v>12</v>
      </c>
      <c r="AI1642" s="29"/>
      <c r="AJ1642" s="29" t="s">
        <v>8</v>
      </c>
      <c r="AK1642" s="358"/>
      <c r="AL1642" s="67"/>
      <c r="AM1642" s="34"/>
      <c r="AN1642" s="358" t="s">
        <v>12</v>
      </c>
      <c r="AO1642" s="29"/>
      <c r="AP1642" s="29" t="s">
        <v>8</v>
      </c>
      <c r="AQ1642" s="358"/>
      <c r="AR1642" s="358"/>
      <c r="AS1642" s="67"/>
      <c r="AT1642" s="67"/>
      <c r="AU1642" s="67"/>
      <c r="AV1642" s="67"/>
      <c r="AW1642" s="67"/>
      <c r="AX1642" s="67"/>
      <c r="AY1642" s="67"/>
      <c r="AZ1642" s="67"/>
      <c r="BA1642" s="67"/>
      <c r="BB1642" s="67"/>
      <c r="BC1642" s="67"/>
      <c r="BD1642" s="67"/>
      <c r="BE1642" s="67"/>
      <c r="BF1642" s="67"/>
      <c r="BG1642" s="67"/>
      <c r="BH1642" s="67"/>
      <c r="BI1642" s="67"/>
      <c r="BJ1642" s="67"/>
      <c r="BK1642" s="67"/>
      <c r="BL1642" s="67"/>
      <c r="BM1642" s="67"/>
      <c r="BN1642" s="67"/>
      <c r="BO1642" s="67"/>
      <c r="BP1642" s="67"/>
      <c r="BQ1642" s="67"/>
      <c r="BR1642" s="67"/>
      <c r="BS1642" s="67"/>
      <c r="BT1642" s="67"/>
      <c r="BU1642" s="67"/>
      <c r="BV1642" s="67"/>
      <c r="BW1642" s="67"/>
      <c r="BX1642" s="67"/>
      <c r="BY1642" s="67"/>
      <c r="BZ1642" s="67"/>
      <c r="CA1642" s="67"/>
      <c r="CB1642" s="67"/>
      <c r="CC1642" s="67"/>
      <c r="CD1642" s="67"/>
      <c r="CE1642" s="67"/>
      <c r="CF1642" s="67"/>
      <c r="CG1642" s="67"/>
      <c r="CH1642" s="67"/>
    </row>
    <row r="1643" spans="1:86" s="158" customFormat="1">
      <c r="A1643" s="382"/>
      <c r="B1643" s="382"/>
      <c r="C1643" s="382"/>
      <c r="D1643" s="382"/>
      <c r="E1643" s="382"/>
      <c r="F1643" s="382"/>
      <c r="G1643" s="382"/>
      <c r="H1643" s="382"/>
      <c r="I1643" s="382"/>
      <c r="J1643" s="428"/>
      <c r="K1643" s="41"/>
      <c r="L1643" s="41" t="s">
        <v>5</v>
      </c>
      <c r="M1643" s="940"/>
      <c r="N1643" s="67"/>
      <c r="O1643" s="34"/>
      <c r="P1643" s="359"/>
      <c r="Q1643" s="29"/>
      <c r="R1643" s="29" t="s">
        <v>5</v>
      </c>
      <c r="S1643" s="359"/>
      <c r="T1643" s="67"/>
      <c r="U1643" s="34"/>
      <c r="V1643" s="359"/>
      <c r="W1643" s="29"/>
      <c r="X1643" s="29" t="s">
        <v>5</v>
      </c>
      <c r="Y1643" s="359"/>
      <c r="Z1643" s="67"/>
      <c r="AA1643" s="34"/>
      <c r="AB1643" s="359"/>
      <c r="AC1643" s="29"/>
      <c r="AD1643" s="29" t="s">
        <v>5</v>
      </c>
      <c r="AE1643" s="359"/>
      <c r="AF1643" s="67"/>
      <c r="AG1643" s="34"/>
      <c r="AH1643" s="359"/>
      <c r="AI1643" s="29"/>
      <c r="AJ1643" s="29" t="s">
        <v>5</v>
      </c>
      <c r="AK1643" s="359"/>
      <c r="AL1643" s="67"/>
      <c r="AM1643" s="34"/>
      <c r="AN1643" s="359"/>
      <c r="AO1643" s="29"/>
      <c r="AP1643" s="29" t="s">
        <v>5</v>
      </c>
      <c r="AQ1643" s="359"/>
      <c r="AR1643" s="359"/>
      <c r="AS1643" s="67"/>
      <c r="AT1643" s="67"/>
      <c r="AU1643" s="67"/>
      <c r="AV1643" s="67"/>
      <c r="AW1643" s="67"/>
      <c r="AX1643" s="67"/>
      <c r="AY1643" s="67"/>
      <c r="AZ1643" s="67"/>
      <c r="BA1643" s="67"/>
      <c r="BB1643" s="67"/>
      <c r="BC1643" s="67"/>
      <c r="BD1643" s="67"/>
      <c r="BE1643" s="67"/>
      <c r="BF1643" s="67"/>
      <c r="BG1643" s="67"/>
      <c r="BH1643" s="67"/>
      <c r="BI1643" s="67"/>
      <c r="BJ1643" s="67"/>
      <c r="BK1643" s="67"/>
      <c r="BL1643" s="67"/>
      <c r="BM1643" s="67"/>
      <c r="BN1643" s="67"/>
      <c r="BO1643" s="67"/>
      <c r="BP1643" s="67"/>
      <c r="BQ1643" s="67"/>
      <c r="BR1643" s="67"/>
      <c r="BS1643" s="67"/>
      <c r="BT1643" s="67"/>
      <c r="BU1643" s="67"/>
      <c r="BV1643" s="67"/>
      <c r="BW1643" s="67"/>
      <c r="BX1643" s="67"/>
      <c r="BY1643" s="67"/>
      <c r="BZ1643" s="67"/>
      <c r="CA1643" s="67"/>
      <c r="CB1643" s="67"/>
      <c r="CC1643" s="67"/>
      <c r="CD1643" s="67"/>
      <c r="CE1643" s="67"/>
      <c r="CF1643" s="67"/>
      <c r="CG1643" s="67"/>
      <c r="CH1643" s="67"/>
    </row>
    <row r="1644" spans="1:86" s="158" customFormat="1" ht="42.75">
      <c r="A1644" s="382"/>
      <c r="B1644" s="382"/>
      <c r="C1644" s="382"/>
      <c r="D1644" s="382"/>
      <c r="E1644" s="382"/>
      <c r="F1644" s="382"/>
      <c r="G1644" s="382"/>
      <c r="H1644" s="382"/>
      <c r="I1644" s="382"/>
      <c r="J1644" s="39" t="s">
        <v>13</v>
      </c>
      <c r="K1644" s="41"/>
      <c r="L1644" s="41" t="s">
        <v>14</v>
      </c>
      <c r="M1644" s="936"/>
      <c r="N1644" s="67"/>
      <c r="O1644" s="34"/>
      <c r="P1644" s="28" t="s">
        <v>13</v>
      </c>
      <c r="Q1644" s="29"/>
      <c r="R1644" s="29" t="s">
        <v>14</v>
      </c>
      <c r="S1644" s="29"/>
      <c r="T1644" s="67"/>
      <c r="U1644" s="34"/>
      <c r="V1644" s="28" t="s">
        <v>13</v>
      </c>
      <c r="W1644" s="29"/>
      <c r="X1644" s="29" t="s">
        <v>14</v>
      </c>
      <c r="Y1644" s="29"/>
      <c r="Z1644" s="67"/>
      <c r="AA1644" s="34"/>
      <c r="AB1644" s="28" t="s">
        <v>13</v>
      </c>
      <c r="AC1644" s="29"/>
      <c r="AD1644" s="29" t="s">
        <v>14</v>
      </c>
      <c r="AE1644" s="29"/>
      <c r="AF1644" s="67"/>
      <c r="AG1644" s="34"/>
      <c r="AH1644" s="28" t="s">
        <v>13</v>
      </c>
      <c r="AI1644" s="29"/>
      <c r="AJ1644" s="29" t="s">
        <v>14</v>
      </c>
      <c r="AK1644" s="29"/>
      <c r="AL1644" s="67"/>
      <c r="AM1644" s="34"/>
      <c r="AN1644" s="28" t="s">
        <v>13</v>
      </c>
      <c r="AO1644" s="29"/>
      <c r="AP1644" s="29" t="s">
        <v>14</v>
      </c>
      <c r="AQ1644" s="29"/>
      <c r="AR1644" s="29"/>
      <c r="AS1644" s="67"/>
      <c r="AT1644" s="67"/>
      <c r="AU1644" s="67"/>
      <c r="AV1644" s="67"/>
      <c r="AW1644" s="67"/>
      <c r="AX1644" s="67"/>
      <c r="AY1644" s="67"/>
      <c r="AZ1644" s="67"/>
      <c r="BA1644" s="67"/>
      <c r="BB1644" s="67"/>
      <c r="BC1644" s="67"/>
      <c r="BD1644" s="67"/>
      <c r="BE1644" s="67"/>
      <c r="BF1644" s="67"/>
      <c r="BG1644" s="67"/>
      <c r="BH1644" s="67"/>
      <c r="BI1644" s="67"/>
      <c r="BJ1644" s="67"/>
      <c r="BK1644" s="67"/>
      <c r="BL1644" s="67"/>
      <c r="BM1644" s="67"/>
      <c r="BN1644" s="67"/>
      <c r="BO1644" s="67"/>
      <c r="BP1644" s="67"/>
      <c r="BQ1644" s="67"/>
      <c r="BR1644" s="67"/>
      <c r="BS1644" s="67"/>
      <c r="BT1644" s="67"/>
      <c r="BU1644" s="67"/>
      <c r="BV1644" s="67"/>
      <c r="BW1644" s="67"/>
      <c r="BX1644" s="67"/>
      <c r="BY1644" s="67"/>
      <c r="BZ1644" s="67"/>
      <c r="CA1644" s="67"/>
      <c r="CB1644" s="67"/>
      <c r="CC1644" s="67"/>
      <c r="CD1644" s="67"/>
      <c r="CE1644" s="67"/>
      <c r="CF1644" s="67"/>
      <c r="CG1644" s="67"/>
      <c r="CH1644" s="67"/>
    </row>
    <row r="1645" spans="1:86" s="158" customFormat="1" ht="28.5">
      <c r="A1645" s="382"/>
      <c r="B1645" s="382"/>
      <c r="C1645" s="382"/>
      <c r="D1645" s="382"/>
      <c r="E1645" s="382"/>
      <c r="F1645" s="382"/>
      <c r="G1645" s="382"/>
      <c r="H1645" s="382"/>
      <c r="I1645" s="382"/>
      <c r="J1645" s="39" t="s">
        <v>44</v>
      </c>
      <c r="K1645" s="41"/>
      <c r="L1645" s="41" t="s">
        <v>14</v>
      </c>
      <c r="M1645" s="936"/>
      <c r="N1645" s="67"/>
      <c r="O1645" s="34"/>
      <c r="P1645" s="28" t="s">
        <v>44</v>
      </c>
      <c r="Q1645" s="29"/>
      <c r="R1645" s="29" t="s">
        <v>14</v>
      </c>
      <c r="S1645" s="29"/>
      <c r="T1645" s="67"/>
      <c r="U1645" s="34"/>
      <c r="V1645" s="28" t="s">
        <v>44</v>
      </c>
      <c r="W1645" s="29"/>
      <c r="X1645" s="29" t="s">
        <v>14</v>
      </c>
      <c r="Y1645" s="29"/>
      <c r="Z1645" s="67"/>
      <c r="AA1645" s="34"/>
      <c r="AB1645" s="28" t="s">
        <v>44</v>
      </c>
      <c r="AC1645" s="29"/>
      <c r="AD1645" s="29" t="s">
        <v>14</v>
      </c>
      <c r="AE1645" s="29"/>
      <c r="AF1645" s="67"/>
      <c r="AG1645" s="34"/>
      <c r="AH1645" s="28" t="s">
        <v>44</v>
      </c>
      <c r="AI1645" s="29"/>
      <c r="AJ1645" s="29" t="s">
        <v>14</v>
      </c>
      <c r="AK1645" s="29"/>
      <c r="AL1645" s="67"/>
      <c r="AM1645" s="34"/>
      <c r="AN1645" s="28" t="s">
        <v>44</v>
      </c>
      <c r="AO1645" s="29"/>
      <c r="AP1645" s="29" t="s">
        <v>14</v>
      </c>
      <c r="AQ1645" s="29"/>
      <c r="AR1645" s="29"/>
      <c r="AS1645" s="67"/>
      <c r="AT1645" s="67"/>
      <c r="AU1645" s="67"/>
      <c r="AV1645" s="67"/>
      <c r="AW1645" s="67"/>
      <c r="AX1645" s="67"/>
      <c r="AY1645" s="67"/>
      <c r="AZ1645" s="67"/>
      <c r="BA1645" s="67"/>
      <c r="BB1645" s="67"/>
      <c r="BC1645" s="67"/>
      <c r="BD1645" s="67"/>
      <c r="BE1645" s="67"/>
      <c r="BF1645" s="67"/>
      <c r="BG1645" s="67"/>
      <c r="BH1645" s="67"/>
      <c r="BI1645" s="67"/>
      <c r="BJ1645" s="67"/>
      <c r="BK1645" s="67"/>
      <c r="BL1645" s="67"/>
      <c r="BM1645" s="67"/>
      <c r="BN1645" s="67"/>
      <c r="BO1645" s="67"/>
      <c r="BP1645" s="67"/>
      <c r="BQ1645" s="67"/>
      <c r="BR1645" s="67"/>
      <c r="BS1645" s="67"/>
      <c r="BT1645" s="67"/>
      <c r="BU1645" s="67"/>
      <c r="BV1645" s="67"/>
      <c r="BW1645" s="67"/>
      <c r="BX1645" s="67"/>
      <c r="BY1645" s="67"/>
      <c r="BZ1645" s="67"/>
      <c r="CA1645" s="67"/>
      <c r="CB1645" s="67"/>
      <c r="CC1645" s="67"/>
      <c r="CD1645" s="67"/>
      <c r="CE1645" s="67"/>
      <c r="CF1645" s="67"/>
      <c r="CG1645" s="67"/>
      <c r="CH1645" s="67"/>
    </row>
    <row r="1646" spans="1:86" s="158" customFormat="1" ht="42.75">
      <c r="A1646" s="382"/>
      <c r="B1646" s="382"/>
      <c r="C1646" s="382"/>
      <c r="D1646" s="382"/>
      <c r="E1646" s="382"/>
      <c r="F1646" s="382"/>
      <c r="G1646" s="382"/>
      <c r="H1646" s="382"/>
      <c r="I1646" s="382"/>
      <c r="J1646" s="39" t="s">
        <v>15</v>
      </c>
      <c r="K1646" s="41"/>
      <c r="L1646" s="41" t="s">
        <v>16</v>
      </c>
      <c r="M1646" s="936"/>
      <c r="N1646" s="67"/>
      <c r="O1646" s="34"/>
      <c r="P1646" s="28" t="s">
        <v>15</v>
      </c>
      <c r="Q1646" s="29"/>
      <c r="R1646" s="29" t="s">
        <v>16</v>
      </c>
      <c r="S1646" s="29"/>
      <c r="T1646" s="67"/>
      <c r="U1646" s="34"/>
      <c r="V1646" s="28" t="s">
        <v>15</v>
      </c>
      <c r="W1646" s="29"/>
      <c r="X1646" s="29" t="s">
        <v>16</v>
      </c>
      <c r="Y1646" s="29"/>
      <c r="Z1646" s="67"/>
      <c r="AA1646" s="34"/>
      <c r="AB1646" s="28" t="s">
        <v>15</v>
      </c>
      <c r="AC1646" s="29"/>
      <c r="AD1646" s="29" t="s">
        <v>16</v>
      </c>
      <c r="AE1646" s="29"/>
      <c r="AF1646" s="67"/>
      <c r="AG1646" s="34"/>
      <c r="AH1646" s="28" t="s">
        <v>15</v>
      </c>
      <c r="AI1646" s="29"/>
      <c r="AJ1646" s="29" t="s">
        <v>16</v>
      </c>
      <c r="AK1646" s="29"/>
      <c r="AL1646" s="67"/>
      <c r="AM1646" s="34"/>
      <c r="AN1646" s="28" t="s">
        <v>15</v>
      </c>
      <c r="AO1646" s="29"/>
      <c r="AP1646" s="29" t="s">
        <v>16</v>
      </c>
      <c r="AQ1646" s="29"/>
      <c r="AR1646" s="29"/>
      <c r="AS1646" s="67"/>
      <c r="AT1646" s="67"/>
      <c r="AU1646" s="67"/>
      <c r="AV1646" s="67"/>
      <c r="AW1646" s="67"/>
      <c r="AX1646" s="67"/>
      <c r="AY1646" s="67"/>
      <c r="AZ1646" s="67"/>
      <c r="BA1646" s="67"/>
      <c r="BB1646" s="67"/>
      <c r="BC1646" s="67"/>
      <c r="BD1646" s="67"/>
      <c r="BE1646" s="67"/>
      <c r="BF1646" s="67"/>
      <c r="BG1646" s="67"/>
      <c r="BH1646" s="67"/>
      <c r="BI1646" s="67"/>
      <c r="BJ1646" s="67"/>
      <c r="BK1646" s="67"/>
      <c r="BL1646" s="67"/>
      <c r="BM1646" s="67"/>
      <c r="BN1646" s="67"/>
      <c r="BO1646" s="67"/>
      <c r="BP1646" s="67"/>
      <c r="BQ1646" s="67"/>
      <c r="BR1646" s="67"/>
      <c r="BS1646" s="67"/>
      <c r="BT1646" s="67"/>
      <c r="BU1646" s="67"/>
      <c r="BV1646" s="67"/>
      <c r="BW1646" s="67"/>
      <c r="BX1646" s="67"/>
      <c r="BY1646" s="67"/>
      <c r="BZ1646" s="67"/>
      <c r="CA1646" s="67"/>
      <c r="CB1646" s="67"/>
      <c r="CC1646" s="67"/>
      <c r="CD1646" s="67"/>
      <c r="CE1646" s="67"/>
      <c r="CF1646" s="67"/>
      <c r="CG1646" s="67"/>
      <c r="CH1646" s="67"/>
    </row>
    <row r="1647" spans="1:86" s="158" customFormat="1" ht="24.75" customHeight="1">
      <c r="A1647" s="382"/>
      <c r="B1647" s="382"/>
      <c r="C1647" s="382"/>
      <c r="D1647" s="382"/>
      <c r="E1647" s="382"/>
      <c r="F1647" s="382"/>
      <c r="G1647" s="382"/>
      <c r="H1647" s="382"/>
      <c r="I1647" s="382"/>
      <c r="J1647" s="39" t="s">
        <v>17</v>
      </c>
      <c r="K1647" s="41"/>
      <c r="L1647" s="41" t="s">
        <v>8</v>
      </c>
      <c r="M1647" s="936"/>
      <c r="N1647" s="67"/>
      <c r="O1647" s="34"/>
      <c r="P1647" s="28" t="s">
        <v>17</v>
      </c>
      <c r="Q1647" s="29"/>
      <c r="R1647" s="29" t="s">
        <v>8</v>
      </c>
      <c r="S1647" s="29"/>
      <c r="T1647" s="67"/>
      <c r="U1647" s="34"/>
      <c r="V1647" s="28" t="s">
        <v>17</v>
      </c>
      <c r="W1647" s="29"/>
      <c r="X1647" s="29" t="s">
        <v>8</v>
      </c>
      <c r="Y1647" s="29"/>
      <c r="Z1647" s="67"/>
      <c r="AA1647" s="34"/>
      <c r="AB1647" s="28" t="s">
        <v>17</v>
      </c>
      <c r="AC1647" s="29"/>
      <c r="AD1647" s="29" t="s">
        <v>8</v>
      </c>
      <c r="AE1647" s="29"/>
      <c r="AF1647" s="67"/>
      <c r="AG1647" s="34"/>
      <c r="AH1647" s="28" t="s">
        <v>17</v>
      </c>
      <c r="AI1647" s="29"/>
      <c r="AJ1647" s="29" t="s">
        <v>8</v>
      </c>
      <c r="AK1647" s="29"/>
      <c r="AL1647" s="67"/>
      <c r="AM1647" s="34"/>
      <c r="AN1647" s="28" t="s">
        <v>17</v>
      </c>
      <c r="AO1647" s="29"/>
      <c r="AP1647" s="29" t="s">
        <v>8</v>
      </c>
      <c r="AQ1647" s="29"/>
      <c r="AR1647" s="29"/>
      <c r="AS1647" s="67"/>
      <c r="AT1647" s="67"/>
      <c r="AU1647" s="67"/>
      <c r="AV1647" s="67"/>
      <c r="AW1647" s="67"/>
      <c r="AX1647" s="67"/>
      <c r="AY1647" s="67"/>
      <c r="AZ1647" s="67"/>
      <c r="BA1647" s="67"/>
      <c r="BB1647" s="67"/>
      <c r="BC1647" s="67"/>
      <c r="BD1647" s="67"/>
      <c r="BE1647" s="67"/>
      <c r="BF1647" s="67"/>
      <c r="BG1647" s="67"/>
      <c r="BH1647" s="67"/>
      <c r="BI1647" s="67"/>
      <c r="BJ1647" s="67"/>
      <c r="BK1647" s="67"/>
      <c r="BL1647" s="67"/>
      <c r="BM1647" s="67"/>
      <c r="BN1647" s="67"/>
      <c r="BO1647" s="67"/>
      <c r="BP1647" s="67"/>
      <c r="BQ1647" s="67"/>
      <c r="BR1647" s="67"/>
      <c r="BS1647" s="67"/>
      <c r="BT1647" s="67"/>
      <c r="BU1647" s="67"/>
      <c r="BV1647" s="67"/>
      <c r="BW1647" s="67"/>
      <c r="BX1647" s="67"/>
      <c r="BY1647" s="67"/>
      <c r="BZ1647" s="67"/>
      <c r="CA1647" s="67"/>
      <c r="CB1647" s="67"/>
      <c r="CC1647" s="67"/>
      <c r="CD1647" s="67"/>
      <c r="CE1647" s="67"/>
      <c r="CF1647" s="67"/>
      <c r="CG1647" s="67"/>
      <c r="CH1647" s="67"/>
    </row>
    <row r="1648" spans="1:86" s="158" customFormat="1" ht="28.5">
      <c r="A1648" s="382"/>
      <c r="B1648" s="382"/>
      <c r="C1648" s="382"/>
      <c r="D1648" s="382"/>
      <c r="E1648" s="382"/>
      <c r="F1648" s="382"/>
      <c r="G1648" s="382"/>
      <c r="H1648" s="382"/>
      <c r="I1648" s="382"/>
      <c r="J1648" s="39" t="s">
        <v>18</v>
      </c>
      <c r="K1648" s="941">
        <f>SUMIF(J1597:J1632,"Устройство искусственного электроосвещения",K1597:K1632)</f>
        <v>10.775999999999982</v>
      </c>
      <c r="L1648" s="41" t="s">
        <v>16</v>
      </c>
      <c r="M1648" s="936">
        <f ca="1">SUMIF(J1597:J1632,"Устройство искусственного электроосвещения",M1597:M1627)</f>
        <v>125737.2</v>
      </c>
      <c r="N1648" s="67"/>
      <c r="O1648" s="34"/>
      <c r="P1648" s="28" t="s">
        <v>18</v>
      </c>
      <c r="Q1648" s="29"/>
      <c r="R1648" s="29" t="s">
        <v>16</v>
      </c>
      <c r="S1648" s="29"/>
      <c r="T1648" s="67"/>
      <c r="U1648" s="34"/>
      <c r="V1648" s="28" t="s">
        <v>18</v>
      </c>
      <c r="W1648" s="29"/>
      <c r="X1648" s="29" t="s">
        <v>16</v>
      </c>
      <c r="Y1648" s="29"/>
      <c r="Z1648" s="67"/>
      <c r="AA1648" s="34"/>
      <c r="AB1648" s="28" t="s">
        <v>18</v>
      </c>
      <c r="AC1648" s="29"/>
      <c r="AD1648" s="29"/>
      <c r="AE1648" s="29"/>
      <c r="AF1648" s="67"/>
      <c r="AG1648" s="34"/>
      <c r="AH1648" s="28" t="s">
        <v>18</v>
      </c>
      <c r="AI1648" s="29"/>
      <c r="AJ1648" s="29"/>
      <c r="AK1648" s="29"/>
      <c r="AL1648" s="67"/>
      <c r="AM1648" s="34"/>
      <c r="AN1648" s="28" t="s">
        <v>18</v>
      </c>
      <c r="AO1648" s="29"/>
      <c r="AP1648" s="29"/>
      <c r="AQ1648" s="29"/>
      <c r="AR1648" s="29"/>
      <c r="AS1648" s="67"/>
      <c r="AT1648" s="67"/>
      <c r="AU1648" s="67"/>
      <c r="AV1648" s="67"/>
      <c r="AW1648" s="67"/>
      <c r="AX1648" s="67"/>
      <c r="AY1648" s="67"/>
      <c r="AZ1648" s="67"/>
      <c r="BA1648" s="67"/>
      <c r="BB1648" s="67"/>
      <c r="BC1648" s="67"/>
      <c r="BD1648" s="67"/>
      <c r="BE1648" s="67"/>
      <c r="BF1648" s="67"/>
      <c r="BG1648" s="67"/>
      <c r="BH1648" s="67"/>
      <c r="BI1648" s="67"/>
      <c r="BJ1648" s="67"/>
      <c r="BK1648" s="67"/>
      <c r="BL1648" s="67"/>
      <c r="BM1648" s="67"/>
      <c r="BN1648" s="67"/>
      <c r="BO1648" s="67"/>
      <c r="BP1648" s="67"/>
      <c r="BQ1648" s="67"/>
      <c r="BR1648" s="67"/>
      <c r="BS1648" s="67"/>
      <c r="BT1648" s="67"/>
      <c r="BU1648" s="67"/>
      <c r="BV1648" s="67"/>
      <c r="BW1648" s="67"/>
      <c r="BX1648" s="67"/>
      <c r="BY1648" s="67"/>
      <c r="BZ1648" s="67"/>
      <c r="CA1648" s="67"/>
      <c r="CB1648" s="67"/>
      <c r="CC1648" s="67"/>
      <c r="CD1648" s="67"/>
      <c r="CE1648" s="67"/>
      <c r="CF1648" s="67"/>
      <c r="CG1648" s="67"/>
      <c r="CH1648" s="67"/>
    </row>
    <row r="1649" spans="1:86" s="158" customFormat="1" ht="42.75">
      <c r="A1649" s="382"/>
      <c r="B1649" s="382"/>
      <c r="C1649" s="382"/>
      <c r="D1649" s="382"/>
      <c r="E1649" s="382"/>
      <c r="F1649" s="382"/>
      <c r="G1649" s="382"/>
      <c r="H1649" s="382"/>
      <c r="I1649" s="382"/>
      <c r="J1649" s="39" t="s">
        <v>46</v>
      </c>
      <c r="K1649" s="41"/>
      <c r="L1649" s="41" t="s">
        <v>16</v>
      </c>
      <c r="M1649" s="936"/>
      <c r="N1649" s="67"/>
      <c r="O1649" s="66"/>
      <c r="P1649" s="28" t="s">
        <v>46</v>
      </c>
      <c r="Q1649" s="29"/>
      <c r="R1649" s="29" t="s">
        <v>16</v>
      </c>
      <c r="S1649" s="29"/>
      <c r="T1649" s="67"/>
      <c r="U1649" s="66"/>
      <c r="V1649" s="28" t="s">
        <v>46</v>
      </c>
      <c r="W1649" s="29"/>
      <c r="X1649" s="29" t="s">
        <v>16</v>
      </c>
      <c r="Y1649" s="29"/>
      <c r="Z1649" s="67"/>
      <c r="AA1649" s="66"/>
      <c r="AB1649" s="28" t="s">
        <v>46</v>
      </c>
      <c r="AC1649" s="29"/>
      <c r="AD1649" s="29" t="s">
        <v>16</v>
      </c>
      <c r="AE1649" s="29"/>
      <c r="AF1649" s="67"/>
      <c r="AG1649" s="66"/>
      <c r="AH1649" s="28" t="s">
        <v>46</v>
      </c>
      <c r="AI1649" s="29"/>
      <c r="AJ1649" s="29" t="s">
        <v>16</v>
      </c>
      <c r="AK1649" s="29"/>
      <c r="AL1649" s="67"/>
      <c r="AM1649" s="66"/>
      <c r="AN1649" s="28" t="s">
        <v>46</v>
      </c>
      <c r="AO1649" s="29"/>
      <c r="AP1649" s="29" t="s">
        <v>16</v>
      </c>
      <c r="AQ1649" s="29"/>
      <c r="AR1649" s="29"/>
      <c r="AS1649" s="67"/>
      <c r="AT1649" s="67"/>
      <c r="AU1649" s="67"/>
      <c r="AV1649" s="67"/>
      <c r="AW1649" s="67"/>
      <c r="AX1649" s="67"/>
      <c r="AY1649" s="67"/>
      <c r="AZ1649" s="67"/>
      <c r="BA1649" s="67"/>
      <c r="BB1649" s="67"/>
      <c r="BC1649" s="67"/>
      <c r="BD1649" s="67"/>
      <c r="BE1649" s="67"/>
      <c r="BF1649" s="67"/>
      <c r="BG1649" s="67"/>
      <c r="BH1649" s="67"/>
      <c r="BI1649" s="67"/>
      <c r="BJ1649" s="67"/>
      <c r="BK1649" s="67"/>
      <c r="BL1649" s="67"/>
      <c r="BM1649" s="67"/>
      <c r="BN1649" s="67"/>
      <c r="BO1649" s="67"/>
      <c r="BP1649" s="67"/>
      <c r="BQ1649" s="67"/>
      <c r="BR1649" s="67"/>
      <c r="BS1649" s="67"/>
      <c r="BT1649" s="67"/>
      <c r="BU1649" s="67"/>
      <c r="BV1649" s="67"/>
      <c r="BW1649" s="67"/>
      <c r="BX1649" s="67"/>
      <c r="BY1649" s="67"/>
      <c r="BZ1649" s="67"/>
      <c r="CA1649" s="67"/>
      <c r="CB1649" s="67"/>
      <c r="CC1649" s="67"/>
      <c r="CD1649" s="67"/>
      <c r="CE1649" s="67"/>
      <c r="CF1649" s="67"/>
      <c r="CG1649" s="67"/>
      <c r="CH1649" s="67"/>
    </row>
    <row r="1650" spans="1:86" s="158" customFormat="1">
      <c r="A1650" s="382"/>
      <c r="B1650" s="382"/>
      <c r="C1650" s="382"/>
      <c r="D1650" s="382"/>
      <c r="E1650" s="382"/>
      <c r="F1650" s="382"/>
      <c r="G1650" s="382"/>
      <c r="H1650" s="382"/>
      <c r="I1650" s="382"/>
      <c r="J1650" s="39" t="s">
        <v>105</v>
      </c>
      <c r="K1650" s="41"/>
      <c r="L1650" s="41" t="s">
        <v>8</v>
      </c>
      <c r="M1650" s="936"/>
      <c r="N1650" s="67"/>
      <c r="O1650" s="66"/>
      <c r="P1650" s="28" t="s">
        <v>105</v>
      </c>
      <c r="Q1650" s="29"/>
      <c r="R1650" s="29" t="s">
        <v>8</v>
      </c>
      <c r="S1650" s="29"/>
      <c r="T1650" s="67"/>
      <c r="U1650" s="66"/>
      <c r="V1650" s="28" t="s">
        <v>105</v>
      </c>
      <c r="W1650" s="29"/>
      <c r="X1650" s="29" t="s">
        <v>8</v>
      </c>
      <c r="Y1650" s="29"/>
      <c r="Z1650" s="67"/>
      <c r="AA1650" s="66"/>
      <c r="AB1650" s="28"/>
      <c r="AC1650" s="29"/>
      <c r="AD1650" s="29"/>
      <c r="AE1650" s="29"/>
      <c r="AF1650" s="67"/>
      <c r="AG1650" s="66"/>
      <c r="AH1650" s="28"/>
      <c r="AI1650" s="29"/>
      <c r="AJ1650" s="29"/>
      <c r="AK1650" s="29"/>
      <c r="AL1650" s="67"/>
      <c r="AM1650" s="66"/>
      <c r="AN1650" s="28"/>
      <c r="AO1650" s="29"/>
      <c r="AP1650" s="29"/>
      <c r="AQ1650" s="29"/>
      <c r="AR1650" s="29"/>
      <c r="AS1650" s="67"/>
      <c r="AT1650" s="67"/>
      <c r="AU1650" s="67"/>
      <c r="AV1650" s="67"/>
      <c r="AW1650" s="67"/>
      <c r="AX1650" s="67"/>
      <c r="AY1650" s="67"/>
      <c r="AZ1650" s="67"/>
      <c r="BA1650" s="67"/>
      <c r="BB1650" s="67"/>
      <c r="BC1650" s="67"/>
      <c r="BD1650" s="67"/>
      <c r="BE1650" s="67"/>
      <c r="BF1650" s="67"/>
      <c r="BG1650" s="67"/>
      <c r="BH1650" s="67"/>
      <c r="BI1650" s="67"/>
      <c r="BJ1650" s="67"/>
      <c r="BK1650" s="67"/>
      <c r="BL1650" s="67"/>
      <c r="BM1650" s="67"/>
      <c r="BN1650" s="67"/>
      <c r="BO1650" s="67"/>
      <c r="BP1650" s="67"/>
      <c r="BQ1650" s="67"/>
      <c r="BR1650" s="67"/>
      <c r="BS1650" s="67"/>
      <c r="BT1650" s="67"/>
      <c r="BU1650" s="67"/>
      <c r="BV1650" s="67"/>
      <c r="BW1650" s="67"/>
      <c r="BX1650" s="67"/>
      <c r="BY1650" s="67"/>
      <c r="BZ1650" s="67"/>
      <c r="CA1650" s="67"/>
      <c r="CB1650" s="67"/>
      <c r="CC1650" s="67"/>
      <c r="CD1650" s="67"/>
      <c r="CE1650" s="67"/>
      <c r="CF1650" s="67"/>
      <c r="CG1650" s="67"/>
      <c r="CH1650" s="67"/>
    </row>
    <row r="1651" spans="1:86" s="158" customFormat="1" ht="42.75">
      <c r="A1651" s="382"/>
      <c r="B1651" s="382"/>
      <c r="C1651" s="382"/>
      <c r="D1651" s="382"/>
      <c r="E1651" s="382"/>
      <c r="F1651" s="382"/>
      <c r="G1651" s="382"/>
      <c r="H1651" s="382"/>
      <c r="I1651" s="382"/>
      <c r="J1651" s="39" t="s">
        <v>106</v>
      </c>
      <c r="K1651" s="41"/>
      <c r="L1651" s="41" t="s">
        <v>8</v>
      </c>
      <c r="M1651" s="41"/>
      <c r="N1651" s="67"/>
      <c r="O1651" s="66"/>
      <c r="P1651" s="28" t="s">
        <v>106</v>
      </c>
      <c r="Q1651" s="29"/>
      <c r="R1651" s="29" t="s">
        <v>8</v>
      </c>
      <c r="S1651" s="29"/>
      <c r="T1651" s="67"/>
      <c r="U1651" s="66"/>
      <c r="V1651" s="28" t="s">
        <v>106</v>
      </c>
      <c r="W1651" s="29"/>
      <c r="X1651" s="29" t="s">
        <v>8</v>
      </c>
      <c r="Y1651" s="29"/>
      <c r="Z1651" s="67"/>
      <c r="AA1651" s="66"/>
      <c r="AB1651" s="28"/>
      <c r="AC1651" s="29"/>
      <c r="AD1651" s="29"/>
      <c r="AE1651" s="29"/>
      <c r="AF1651" s="67"/>
      <c r="AG1651" s="66"/>
      <c r="AH1651" s="28"/>
      <c r="AI1651" s="29"/>
      <c r="AJ1651" s="29"/>
      <c r="AK1651" s="29"/>
      <c r="AL1651" s="67"/>
      <c r="AM1651" s="66"/>
      <c r="AN1651" s="28"/>
      <c r="AO1651" s="29"/>
      <c r="AP1651" s="29"/>
      <c r="AQ1651" s="29"/>
      <c r="AR1651" s="29"/>
      <c r="AS1651" s="67"/>
      <c r="AT1651" s="67"/>
      <c r="AU1651" s="67"/>
      <c r="AV1651" s="67"/>
      <c r="AW1651" s="67"/>
      <c r="AX1651" s="67"/>
      <c r="AY1651" s="67"/>
      <c r="AZ1651" s="67"/>
      <c r="BA1651" s="67"/>
      <c r="BB1651" s="67"/>
      <c r="BC1651" s="67"/>
      <c r="BD1651" s="67"/>
      <c r="BE1651" s="67"/>
      <c r="BF1651" s="67"/>
      <c r="BG1651" s="67"/>
      <c r="BH1651" s="67"/>
      <c r="BI1651" s="67"/>
      <c r="BJ1651" s="67"/>
      <c r="BK1651" s="67"/>
      <c r="BL1651" s="67"/>
      <c r="BM1651" s="67"/>
      <c r="BN1651" s="67"/>
      <c r="BO1651" s="67"/>
      <c r="BP1651" s="67"/>
      <c r="BQ1651" s="67"/>
      <c r="BR1651" s="67"/>
      <c r="BS1651" s="67"/>
      <c r="BT1651" s="67"/>
      <c r="BU1651" s="67"/>
      <c r="BV1651" s="67"/>
      <c r="BW1651" s="67"/>
      <c r="BX1651" s="67"/>
      <c r="BY1651" s="67"/>
      <c r="BZ1651" s="67"/>
      <c r="CA1651" s="67"/>
      <c r="CB1651" s="67"/>
      <c r="CC1651" s="67"/>
      <c r="CD1651" s="67"/>
      <c r="CE1651" s="67"/>
      <c r="CF1651" s="67"/>
      <c r="CG1651" s="67"/>
      <c r="CH1651" s="67"/>
    </row>
    <row r="1652" spans="1:86" s="158" customFormat="1" ht="28.5">
      <c r="A1652" s="382"/>
      <c r="B1652" s="382"/>
      <c r="C1652" s="382"/>
      <c r="D1652" s="382"/>
      <c r="E1652" s="382"/>
      <c r="F1652" s="382"/>
      <c r="G1652" s="382"/>
      <c r="H1652" s="382"/>
      <c r="I1652" s="382"/>
      <c r="J1652" s="39" t="s">
        <v>107</v>
      </c>
      <c r="K1652" s="41"/>
      <c r="L1652" s="41" t="s">
        <v>8</v>
      </c>
      <c r="M1652" s="41"/>
      <c r="N1652" s="67"/>
      <c r="O1652" s="66"/>
      <c r="P1652" s="28" t="s">
        <v>107</v>
      </c>
      <c r="Q1652" s="29"/>
      <c r="R1652" s="29" t="s">
        <v>8</v>
      </c>
      <c r="S1652" s="29"/>
      <c r="T1652" s="67"/>
      <c r="U1652" s="66"/>
      <c r="V1652" s="28" t="s">
        <v>107</v>
      </c>
      <c r="W1652" s="29"/>
      <c r="X1652" s="29" t="s">
        <v>8</v>
      </c>
      <c r="Y1652" s="29"/>
      <c r="Z1652" s="67"/>
      <c r="AA1652" s="66"/>
      <c r="AB1652" s="28"/>
      <c r="AC1652" s="29"/>
      <c r="AD1652" s="29"/>
      <c r="AE1652" s="29"/>
      <c r="AF1652" s="67"/>
      <c r="AG1652" s="66"/>
      <c r="AH1652" s="28"/>
      <c r="AI1652" s="29"/>
      <c r="AJ1652" s="29"/>
      <c r="AK1652" s="29"/>
      <c r="AL1652" s="67"/>
      <c r="AM1652" s="66"/>
      <c r="AN1652" s="28"/>
      <c r="AO1652" s="29"/>
      <c r="AP1652" s="29"/>
      <c r="AQ1652" s="29"/>
      <c r="AR1652" s="29"/>
      <c r="AS1652" s="67"/>
      <c r="AT1652" s="67"/>
      <c r="AU1652" s="67"/>
      <c r="AV1652" s="67"/>
      <c r="AW1652" s="67"/>
      <c r="AX1652" s="67"/>
      <c r="AY1652" s="67"/>
      <c r="AZ1652" s="67"/>
      <c r="BA1652" s="67"/>
      <c r="BB1652" s="67"/>
      <c r="BC1652" s="67"/>
      <c r="BD1652" s="67"/>
      <c r="BE1652" s="67"/>
      <c r="BF1652" s="67"/>
      <c r="BG1652" s="67"/>
      <c r="BH1652" s="67"/>
      <c r="BI1652" s="67"/>
      <c r="BJ1652" s="67"/>
      <c r="BK1652" s="67"/>
      <c r="BL1652" s="67"/>
      <c r="BM1652" s="67"/>
      <c r="BN1652" s="67"/>
      <c r="BO1652" s="67"/>
      <c r="BP1652" s="67"/>
      <c r="BQ1652" s="67"/>
      <c r="BR1652" s="67"/>
      <c r="BS1652" s="67"/>
      <c r="BT1652" s="67"/>
      <c r="BU1652" s="67"/>
      <c r="BV1652" s="67"/>
      <c r="BW1652" s="67"/>
      <c r="BX1652" s="67"/>
      <c r="BY1652" s="67"/>
      <c r="BZ1652" s="67"/>
      <c r="CA1652" s="67"/>
      <c r="CB1652" s="67"/>
      <c r="CC1652" s="67"/>
      <c r="CD1652" s="67"/>
      <c r="CE1652" s="67"/>
      <c r="CF1652" s="67"/>
      <c r="CG1652" s="67"/>
      <c r="CH1652" s="67"/>
    </row>
    <row r="1653" spans="1:86" s="158" customFormat="1" ht="42.75">
      <c r="A1653" s="382"/>
      <c r="B1653" s="382"/>
      <c r="C1653" s="382"/>
      <c r="D1653" s="382"/>
      <c r="E1653" s="382"/>
      <c r="F1653" s="382"/>
      <c r="G1653" s="382"/>
      <c r="H1653" s="382"/>
      <c r="I1653" s="382"/>
      <c r="J1653" s="39" t="s">
        <v>108</v>
      </c>
      <c r="K1653" s="41"/>
      <c r="L1653" s="41" t="s">
        <v>14</v>
      </c>
      <c r="M1653" s="41"/>
      <c r="N1653" s="67"/>
      <c r="O1653" s="66"/>
      <c r="P1653" s="28" t="s">
        <v>108</v>
      </c>
      <c r="Q1653" s="29"/>
      <c r="R1653" s="29" t="s">
        <v>14</v>
      </c>
      <c r="S1653" s="29"/>
      <c r="T1653" s="67"/>
      <c r="U1653" s="66"/>
      <c r="V1653" s="28" t="s">
        <v>108</v>
      </c>
      <c r="W1653" s="29"/>
      <c r="X1653" s="29" t="s">
        <v>14</v>
      </c>
      <c r="Y1653" s="29"/>
      <c r="Z1653" s="67"/>
      <c r="AA1653" s="66"/>
      <c r="AB1653" s="28"/>
      <c r="AC1653" s="29"/>
      <c r="AD1653" s="29"/>
      <c r="AE1653" s="29"/>
      <c r="AF1653" s="67"/>
      <c r="AG1653" s="66"/>
      <c r="AH1653" s="28"/>
      <c r="AI1653" s="29"/>
      <c r="AJ1653" s="29"/>
      <c r="AK1653" s="29"/>
      <c r="AL1653" s="67"/>
      <c r="AM1653" s="66"/>
      <c r="AN1653" s="28"/>
      <c r="AO1653" s="29"/>
      <c r="AP1653" s="29"/>
      <c r="AQ1653" s="29"/>
      <c r="AR1653" s="29"/>
      <c r="AS1653" s="67"/>
      <c r="AT1653" s="67"/>
      <c r="AU1653" s="67"/>
      <c r="AV1653" s="67"/>
      <c r="AW1653" s="67"/>
      <c r="AX1653" s="67"/>
      <c r="AY1653" s="67"/>
      <c r="AZ1653" s="67"/>
      <c r="BA1653" s="67"/>
      <c r="BB1653" s="67"/>
      <c r="BC1653" s="67"/>
      <c r="BD1653" s="67"/>
      <c r="BE1653" s="67"/>
      <c r="BF1653" s="67"/>
      <c r="BG1653" s="67"/>
      <c r="BH1653" s="67"/>
      <c r="BI1653" s="67"/>
      <c r="BJ1653" s="67"/>
      <c r="BK1653" s="67"/>
      <c r="BL1653" s="67"/>
      <c r="BM1653" s="67"/>
      <c r="BN1653" s="67"/>
      <c r="BO1653" s="67"/>
      <c r="BP1653" s="67"/>
      <c r="BQ1653" s="67"/>
      <c r="BR1653" s="67"/>
      <c r="BS1653" s="67"/>
      <c r="BT1653" s="67"/>
      <c r="BU1653" s="67"/>
      <c r="BV1653" s="67"/>
      <c r="BW1653" s="67"/>
      <c r="BX1653" s="67"/>
      <c r="BY1653" s="67"/>
      <c r="BZ1653" s="67"/>
      <c r="CA1653" s="67"/>
      <c r="CB1653" s="67"/>
      <c r="CC1653" s="67"/>
      <c r="CD1653" s="67"/>
      <c r="CE1653" s="67"/>
      <c r="CF1653" s="67"/>
      <c r="CG1653" s="67"/>
      <c r="CH1653" s="67"/>
    </row>
    <row r="1654" spans="1:86" s="158" customFormat="1" ht="28.5">
      <c r="A1654" s="382"/>
      <c r="B1654" s="382"/>
      <c r="C1654" s="382"/>
      <c r="D1654" s="382"/>
      <c r="E1654" s="382"/>
      <c r="F1654" s="382"/>
      <c r="G1654" s="382"/>
      <c r="H1654" s="382"/>
      <c r="I1654" s="382"/>
      <c r="J1654" s="39" t="s">
        <v>109</v>
      </c>
      <c r="K1654" s="41"/>
      <c r="L1654" s="41" t="s">
        <v>16</v>
      </c>
      <c r="M1654" s="41"/>
      <c r="N1654" s="67"/>
      <c r="O1654" s="66"/>
      <c r="P1654" s="28" t="s">
        <v>109</v>
      </c>
      <c r="Q1654" s="29"/>
      <c r="R1654" s="29" t="s">
        <v>16</v>
      </c>
      <c r="S1654" s="29"/>
      <c r="T1654" s="67"/>
      <c r="U1654" s="66"/>
      <c r="V1654" s="28" t="s">
        <v>109</v>
      </c>
      <c r="W1654" s="29"/>
      <c r="X1654" s="29" t="s">
        <v>16</v>
      </c>
      <c r="Y1654" s="29"/>
      <c r="Z1654" s="67"/>
      <c r="AA1654" s="66"/>
      <c r="AB1654" s="28"/>
      <c r="AC1654" s="29"/>
      <c r="AD1654" s="29"/>
      <c r="AE1654" s="29"/>
      <c r="AF1654" s="67"/>
      <c r="AG1654" s="66"/>
      <c r="AH1654" s="28"/>
      <c r="AI1654" s="29"/>
      <c r="AJ1654" s="29"/>
      <c r="AK1654" s="29"/>
      <c r="AL1654" s="67"/>
      <c r="AM1654" s="66"/>
      <c r="AN1654" s="28"/>
      <c r="AO1654" s="29"/>
      <c r="AP1654" s="29"/>
      <c r="AQ1654" s="29"/>
      <c r="AR1654" s="29"/>
      <c r="AS1654" s="67"/>
      <c r="AT1654" s="67"/>
      <c r="AU1654" s="67"/>
      <c r="AV1654" s="67"/>
      <c r="AW1654" s="67"/>
      <c r="AX1654" s="67"/>
      <c r="AY1654" s="67"/>
      <c r="AZ1654" s="67"/>
      <c r="BA1654" s="67"/>
      <c r="BB1654" s="67"/>
      <c r="BC1654" s="67"/>
      <c r="BD1654" s="67"/>
      <c r="BE1654" s="67"/>
      <c r="BF1654" s="67"/>
      <c r="BG1654" s="67"/>
      <c r="BH1654" s="67"/>
      <c r="BI1654" s="67"/>
      <c r="BJ1654" s="67"/>
      <c r="BK1654" s="67"/>
      <c r="BL1654" s="67"/>
      <c r="BM1654" s="67"/>
      <c r="BN1654" s="67"/>
      <c r="BO1654" s="67"/>
      <c r="BP1654" s="67"/>
      <c r="BQ1654" s="67"/>
      <c r="BR1654" s="67"/>
      <c r="BS1654" s="67"/>
      <c r="BT1654" s="67"/>
      <c r="BU1654" s="67"/>
      <c r="BV1654" s="67"/>
      <c r="BW1654" s="67"/>
      <c r="BX1654" s="67"/>
      <c r="BY1654" s="67"/>
      <c r="BZ1654" s="67"/>
      <c r="CA1654" s="67"/>
      <c r="CB1654" s="67"/>
      <c r="CC1654" s="67"/>
      <c r="CD1654" s="67"/>
      <c r="CE1654" s="67"/>
      <c r="CF1654" s="67"/>
      <c r="CG1654" s="67"/>
      <c r="CH1654" s="67"/>
    </row>
    <row r="1655" spans="1:86" s="158" customFormat="1" ht="71.25">
      <c r="A1655" s="382"/>
      <c r="B1655" s="382"/>
      <c r="C1655" s="382"/>
      <c r="D1655" s="382"/>
      <c r="E1655" s="382"/>
      <c r="F1655" s="382"/>
      <c r="G1655" s="382"/>
      <c r="H1655" s="382"/>
      <c r="I1655" s="382"/>
      <c r="J1655" s="39" t="s">
        <v>110</v>
      </c>
      <c r="K1655" s="41"/>
      <c r="L1655" s="41" t="s">
        <v>14</v>
      </c>
      <c r="M1655" s="41"/>
      <c r="N1655" s="67"/>
      <c r="O1655" s="66"/>
      <c r="P1655" s="28" t="s">
        <v>110</v>
      </c>
      <c r="Q1655" s="29"/>
      <c r="R1655" s="29" t="s">
        <v>14</v>
      </c>
      <c r="S1655" s="29"/>
      <c r="T1655" s="67"/>
      <c r="U1655" s="66"/>
      <c r="V1655" s="28" t="s">
        <v>110</v>
      </c>
      <c r="W1655" s="29"/>
      <c r="X1655" s="29" t="s">
        <v>14</v>
      </c>
      <c r="Y1655" s="29"/>
      <c r="Z1655" s="67"/>
      <c r="AA1655" s="66"/>
      <c r="AB1655" s="28"/>
      <c r="AC1655" s="29"/>
      <c r="AD1655" s="29"/>
      <c r="AE1655" s="29"/>
      <c r="AF1655" s="67"/>
      <c r="AG1655" s="66"/>
      <c r="AH1655" s="28"/>
      <c r="AI1655" s="29"/>
      <c r="AJ1655" s="29"/>
      <c r="AK1655" s="29"/>
      <c r="AL1655" s="67"/>
      <c r="AM1655" s="66"/>
      <c r="AN1655" s="28"/>
      <c r="AO1655" s="29"/>
      <c r="AP1655" s="29"/>
      <c r="AQ1655" s="29"/>
      <c r="AR1655" s="29"/>
      <c r="AS1655" s="67"/>
      <c r="AT1655" s="67"/>
      <c r="AU1655" s="67"/>
      <c r="AV1655" s="67"/>
      <c r="AW1655" s="67"/>
      <c r="AX1655" s="67"/>
      <c r="AY1655" s="67"/>
      <c r="AZ1655" s="67"/>
      <c r="BA1655" s="67"/>
      <c r="BB1655" s="67"/>
      <c r="BC1655" s="67"/>
      <c r="BD1655" s="67"/>
      <c r="BE1655" s="67"/>
      <c r="BF1655" s="67"/>
      <c r="BG1655" s="67"/>
      <c r="BH1655" s="67"/>
      <c r="BI1655" s="67"/>
      <c r="BJ1655" s="67"/>
      <c r="BK1655" s="67"/>
      <c r="BL1655" s="67"/>
      <c r="BM1655" s="67"/>
      <c r="BN1655" s="67"/>
      <c r="BO1655" s="67"/>
      <c r="BP1655" s="67"/>
      <c r="BQ1655" s="67"/>
      <c r="BR1655" s="67"/>
      <c r="BS1655" s="67"/>
      <c r="BT1655" s="67"/>
      <c r="BU1655" s="67"/>
      <c r="BV1655" s="67"/>
      <c r="BW1655" s="67"/>
      <c r="BX1655" s="67"/>
      <c r="BY1655" s="67"/>
      <c r="BZ1655" s="67"/>
      <c r="CA1655" s="67"/>
      <c r="CB1655" s="67"/>
      <c r="CC1655" s="67"/>
      <c r="CD1655" s="67"/>
      <c r="CE1655" s="67"/>
      <c r="CF1655" s="67"/>
      <c r="CG1655" s="67"/>
      <c r="CH1655" s="67"/>
    </row>
    <row r="1656" spans="1:86" s="158" customFormat="1">
      <c r="A1656" s="382"/>
      <c r="B1656" s="382"/>
      <c r="C1656" s="382"/>
      <c r="D1656" s="382"/>
      <c r="E1656" s="382"/>
      <c r="F1656" s="382"/>
      <c r="G1656" s="382"/>
      <c r="H1656" s="382"/>
      <c r="I1656" s="382"/>
      <c r="J1656" s="39" t="s">
        <v>45</v>
      </c>
      <c r="K1656" s="41">
        <f>K1600+K1601+K1602+K1603+K1604</f>
        <v>178.60000000000002</v>
      </c>
      <c r="L1656" s="41" t="s">
        <v>1902</v>
      </c>
      <c r="M1656" s="936">
        <f>M1600+M1601+M1602+M1603+M1604</f>
        <v>354119</v>
      </c>
      <c r="N1656" s="67"/>
      <c r="O1656" s="66"/>
      <c r="P1656" s="28" t="s">
        <v>45</v>
      </c>
      <c r="Q1656" s="29"/>
      <c r="R1656" s="29"/>
      <c r="S1656" s="29"/>
      <c r="T1656" s="67"/>
      <c r="U1656" s="66"/>
      <c r="V1656" s="28" t="s">
        <v>45</v>
      </c>
      <c r="W1656" s="29"/>
      <c r="X1656" s="29"/>
      <c r="Y1656" s="29"/>
      <c r="Z1656" s="67"/>
      <c r="AA1656" s="66"/>
      <c r="AB1656" s="28" t="s">
        <v>45</v>
      </c>
      <c r="AC1656" s="29"/>
      <c r="AD1656" s="29"/>
      <c r="AE1656" s="29"/>
      <c r="AF1656" s="67"/>
      <c r="AG1656" s="66"/>
      <c r="AH1656" s="28" t="s">
        <v>45</v>
      </c>
      <c r="AI1656" s="29"/>
      <c r="AJ1656" s="29"/>
      <c r="AK1656" s="29"/>
      <c r="AL1656" s="67"/>
      <c r="AM1656" s="66"/>
      <c r="AN1656" s="28" t="s">
        <v>45</v>
      </c>
      <c r="AO1656" s="29"/>
      <c r="AP1656" s="29"/>
      <c r="AQ1656" s="29"/>
      <c r="AR1656" s="29"/>
      <c r="AS1656" s="67"/>
      <c r="AT1656" s="67"/>
      <c r="AU1656" s="67"/>
      <c r="AV1656" s="67"/>
      <c r="AW1656" s="67"/>
      <c r="AX1656" s="67"/>
      <c r="AY1656" s="67"/>
      <c r="AZ1656" s="67"/>
      <c r="BA1656" s="67"/>
      <c r="BB1656" s="67"/>
      <c r="BC1656" s="67"/>
      <c r="BD1656" s="67"/>
      <c r="BE1656" s="67"/>
      <c r="BF1656" s="67"/>
      <c r="BG1656" s="67"/>
      <c r="BH1656" s="67"/>
      <c r="BI1656" s="67"/>
      <c r="BJ1656" s="67"/>
      <c r="BK1656" s="67"/>
      <c r="BL1656" s="67"/>
      <c r="BM1656" s="67"/>
      <c r="BN1656" s="67"/>
      <c r="BO1656" s="67"/>
      <c r="BP1656" s="67"/>
      <c r="BQ1656" s="67"/>
      <c r="BR1656" s="67"/>
      <c r="BS1656" s="67"/>
      <c r="BT1656" s="67"/>
      <c r="BU1656" s="67"/>
      <c r="BV1656" s="67"/>
      <c r="BW1656" s="67"/>
      <c r="BX1656" s="67"/>
      <c r="BY1656" s="67"/>
      <c r="BZ1656" s="67"/>
      <c r="CA1656" s="67"/>
      <c r="CB1656" s="67"/>
      <c r="CC1656" s="67"/>
      <c r="CD1656" s="67"/>
      <c r="CE1656" s="67"/>
      <c r="CF1656" s="67"/>
      <c r="CG1656" s="67"/>
      <c r="CH1656" s="67"/>
    </row>
    <row r="1657" spans="1:86" ht="21.75" customHeight="1">
      <c r="A1657" s="74" t="s">
        <v>103</v>
      </c>
      <c r="B1657" s="74"/>
      <c r="C1657" s="867"/>
      <c r="D1657" s="867"/>
      <c r="E1657" s="867"/>
      <c r="F1657" s="867"/>
      <c r="G1657" s="867"/>
      <c r="H1657" s="867"/>
      <c r="I1657" s="867"/>
      <c r="J1657" s="867"/>
      <c r="K1657" s="867"/>
      <c r="L1657" s="867"/>
      <c r="M1657" s="867"/>
      <c r="N1657" s="74"/>
      <c r="O1657" s="74"/>
      <c r="P1657" s="74"/>
      <c r="Q1657" s="74"/>
      <c r="R1657" s="74"/>
      <c r="S1657" s="74"/>
      <c r="T1657" s="74"/>
      <c r="U1657" s="74"/>
      <c r="V1657" s="74"/>
      <c r="W1657" s="74"/>
      <c r="X1657" s="74"/>
      <c r="Y1657" s="74"/>
      <c r="Z1657" s="74"/>
      <c r="AA1657" s="74"/>
      <c r="AB1657" s="74"/>
      <c r="AC1657" s="74"/>
      <c r="AD1657" s="74"/>
      <c r="AE1657" s="74"/>
      <c r="AF1657" s="74"/>
      <c r="AG1657" s="74"/>
      <c r="AH1657" s="74"/>
      <c r="AI1657" s="74"/>
      <c r="AJ1657" s="74"/>
      <c r="AK1657" s="74"/>
      <c r="AL1657" s="74"/>
      <c r="AM1657" s="74"/>
      <c r="AN1657" s="74"/>
      <c r="AO1657" s="74"/>
      <c r="AP1657" s="74"/>
      <c r="AQ1657" s="74"/>
      <c r="AR1657" s="74"/>
    </row>
    <row r="1658" spans="1:86" ht="15" customHeight="1">
      <c r="A1658" s="155">
        <v>1</v>
      </c>
      <c r="B1658" s="62"/>
      <c r="C1658" s="15"/>
      <c r="D1658" s="15"/>
      <c r="E1658" s="15"/>
      <c r="F1658" s="15"/>
      <c r="G1658" s="15"/>
      <c r="H1658" s="942"/>
      <c r="I1658" s="942"/>
      <c r="J1658" s="943"/>
      <c r="K1658" s="942"/>
      <c r="L1658" s="942"/>
      <c r="M1658" s="942"/>
      <c r="N1658" s="16"/>
      <c r="O1658" s="16"/>
      <c r="P1658" s="16"/>
      <c r="Q1658" s="16"/>
      <c r="R1658" s="16"/>
      <c r="S1658" s="155"/>
      <c r="T1658" s="155"/>
      <c r="U1658" s="155"/>
      <c r="V1658" s="155"/>
      <c r="W1658" s="155"/>
      <c r="X1658" s="155"/>
      <c r="Y1658" s="155"/>
      <c r="Z1658" s="155"/>
      <c r="AA1658" s="155"/>
      <c r="AB1658" s="155"/>
      <c r="AC1658" s="155"/>
      <c r="AD1658" s="155"/>
      <c r="AE1658" s="155"/>
      <c r="AF1658" s="155"/>
      <c r="AG1658" s="155"/>
      <c r="AH1658" s="155"/>
      <c r="AI1658" s="155"/>
      <c r="AJ1658" s="155"/>
      <c r="AK1658" s="155"/>
      <c r="AL1658" s="155"/>
      <c r="AM1658" s="155"/>
      <c r="AN1658" s="155"/>
      <c r="AO1658" s="155"/>
      <c r="AP1658" s="155"/>
      <c r="AQ1658" s="155"/>
      <c r="AR1658" s="155"/>
    </row>
    <row r="1659" spans="1:86" ht="15" customHeight="1">
      <c r="A1659" s="155">
        <v>2</v>
      </c>
      <c r="B1659" s="13"/>
      <c r="C1659" s="14"/>
      <c r="D1659" s="15"/>
      <c r="E1659" s="15"/>
      <c r="F1659" s="15"/>
      <c r="G1659" s="15"/>
      <c r="H1659" s="942"/>
      <c r="I1659" s="942"/>
      <c r="J1659" s="943"/>
      <c r="K1659" s="942"/>
      <c r="L1659" s="942"/>
      <c r="M1659" s="942"/>
      <c r="N1659" s="16"/>
      <c r="O1659" s="16"/>
      <c r="P1659" s="16"/>
      <c r="Q1659" s="16"/>
      <c r="R1659" s="16"/>
      <c r="S1659" s="155"/>
      <c r="T1659" s="155"/>
      <c r="U1659" s="155"/>
      <c r="V1659" s="155"/>
      <c r="W1659" s="155"/>
      <c r="X1659" s="155"/>
      <c r="Y1659" s="155"/>
      <c r="Z1659" s="155"/>
      <c r="AA1659" s="155"/>
      <c r="AB1659" s="155"/>
      <c r="AC1659" s="155"/>
      <c r="AD1659" s="155"/>
      <c r="AE1659" s="155"/>
      <c r="AF1659" s="155"/>
      <c r="AG1659" s="155"/>
      <c r="AH1659" s="155"/>
      <c r="AI1659" s="155"/>
      <c r="AJ1659" s="155"/>
      <c r="AK1659" s="155"/>
      <c r="AL1659" s="155"/>
      <c r="AM1659" s="155"/>
      <c r="AN1659" s="155"/>
      <c r="AO1659" s="155"/>
      <c r="AP1659" s="155"/>
      <c r="AQ1659" s="155"/>
      <c r="AR1659" s="155"/>
    </row>
    <row r="1660" spans="1:86" ht="15" customHeight="1">
      <c r="A1660" s="155">
        <v>3</v>
      </c>
      <c r="B1660" s="13"/>
      <c r="C1660" s="14"/>
      <c r="D1660" s="15"/>
      <c r="E1660" s="15"/>
      <c r="F1660" s="15"/>
      <c r="G1660" s="15"/>
      <c r="H1660" s="942"/>
      <c r="I1660" s="942"/>
      <c r="J1660" s="943"/>
      <c r="K1660" s="942"/>
      <c r="L1660" s="942"/>
      <c r="M1660" s="942"/>
      <c r="N1660" s="16"/>
      <c r="O1660" s="16"/>
      <c r="P1660" s="16"/>
      <c r="Q1660" s="16"/>
      <c r="R1660" s="16"/>
      <c r="S1660" s="155"/>
      <c r="T1660" s="155"/>
      <c r="U1660" s="155"/>
      <c r="V1660" s="155"/>
      <c r="W1660" s="155"/>
      <c r="X1660" s="155"/>
      <c r="Y1660" s="155"/>
      <c r="Z1660" s="155"/>
      <c r="AA1660" s="155"/>
      <c r="AB1660" s="155"/>
      <c r="AC1660" s="155"/>
      <c r="AD1660" s="155"/>
      <c r="AE1660" s="155"/>
      <c r="AF1660" s="155"/>
      <c r="AG1660" s="155"/>
      <c r="AH1660" s="155"/>
      <c r="AI1660" s="155"/>
      <c r="AJ1660" s="155"/>
      <c r="AK1660" s="155"/>
      <c r="AL1660" s="155"/>
      <c r="AM1660" s="155"/>
      <c r="AN1660" s="155"/>
      <c r="AO1660" s="155"/>
      <c r="AP1660" s="155"/>
      <c r="AQ1660" s="155"/>
      <c r="AR1660" s="155"/>
    </row>
    <row r="1661" spans="1:86" s="124" customFormat="1" ht="40.5" customHeight="1">
      <c r="A1661" s="452" t="s">
        <v>24</v>
      </c>
      <c r="B1661" s="453"/>
      <c r="C1661" s="454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114"/>
      <c r="O1661" s="114"/>
      <c r="P1661" s="114"/>
      <c r="Q1661" s="114"/>
      <c r="R1661" s="114"/>
      <c r="S1661" s="114"/>
      <c r="T1661" s="114"/>
      <c r="U1661" s="114"/>
      <c r="V1661" s="114"/>
      <c r="W1661" s="114"/>
      <c r="X1661" s="114"/>
      <c r="Y1661" s="114"/>
      <c r="Z1661" s="114"/>
      <c r="AA1661" s="114"/>
      <c r="AB1661" s="114"/>
      <c r="AC1661" s="114"/>
      <c r="AD1661" s="114"/>
      <c r="AE1661" s="114"/>
      <c r="AF1661" s="114"/>
      <c r="AG1661" s="114"/>
      <c r="AH1661" s="114"/>
      <c r="AI1661" s="114"/>
      <c r="AJ1661" s="114"/>
      <c r="AK1661" s="114"/>
      <c r="AL1661" s="114"/>
      <c r="AM1661" s="114"/>
      <c r="AN1661" s="114"/>
      <c r="AO1661" s="114"/>
      <c r="AP1661" s="114"/>
      <c r="AQ1661" s="114"/>
      <c r="AR1661" s="114"/>
      <c r="AS1661" s="123"/>
      <c r="AT1661" s="123"/>
      <c r="AU1661" s="123"/>
      <c r="AV1661" s="123"/>
      <c r="AW1661" s="123"/>
      <c r="AX1661" s="123"/>
      <c r="AY1661" s="123"/>
      <c r="AZ1661" s="123"/>
      <c r="BA1661" s="123"/>
      <c r="BB1661" s="123"/>
      <c r="BC1661" s="123"/>
      <c r="BD1661" s="123"/>
      <c r="BE1661" s="123"/>
      <c r="BF1661" s="123"/>
      <c r="BG1661" s="123"/>
      <c r="BH1661" s="123"/>
      <c r="BI1661" s="123"/>
      <c r="BJ1661" s="123"/>
      <c r="BK1661" s="123"/>
      <c r="BL1661" s="123"/>
      <c r="BM1661" s="123"/>
      <c r="BN1661" s="123"/>
      <c r="BO1661" s="123"/>
      <c r="BP1661" s="123"/>
      <c r="BQ1661" s="123"/>
      <c r="BR1661" s="123"/>
      <c r="BS1661" s="123"/>
      <c r="BT1661" s="123"/>
      <c r="BU1661" s="123"/>
      <c r="BV1661" s="123"/>
      <c r="BW1661" s="123"/>
      <c r="BX1661" s="123"/>
      <c r="BY1661" s="123"/>
      <c r="BZ1661" s="123"/>
      <c r="CA1661" s="123"/>
      <c r="CB1661" s="123"/>
      <c r="CC1661" s="123"/>
      <c r="CD1661" s="123"/>
      <c r="CE1661" s="123"/>
      <c r="CF1661" s="123"/>
      <c r="CG1661" s="123"/>
      <c r="CH1661" s="123"/>
    </row>
    <row r="1662" spans="1:86" ht="27" customHeight="1">
      <c r="A1662" s="382" t="s">
        <v>104</v>
      </c>
      <c r="B1662" s="382"/>
      <c r="C1662" s="382"/>
      <c r="D1662" s="382"/>
      <c r="E1662" s="382"/>
      <c r="F1662" s="382"/>
      <c r="G1662" s="382"/>
      <c r="H1662" s="382"/>
      <c r="I1662" s="382"/>
      <c r="J1662" s="937" t="s">
        <v>11</v>
      </c>
      <c r="K1662" s="41"/>
      <c r="L1662" s="41" t="s">
        <v>5</v>
      </c>
      <c r="M1662" s="41"/>
      <c r="N1662" s="73"/>
      <c r="O1662" s="32"/>
      <c r="P1662" s="339" t="s">
        <v>11</v>
      </c>
      <c r="Q1662" s="29"/>
      <c r="R1662" s="29" t="s">
        <v>5</v>
      </c>
      <c r="S1662" s="29"/>
      <c r="T1662" s="73"/>
      <c r="U1662" s="32"/>
      <c r="V1662" s="339" t="s">
        <v>11</v>
      </c>
      <c r="W1662" s="29"/>
      <c r="X1662" s="29" t="s">
        <v>5</v>
      </c>
      <c r="Y1662" s="29"/>
      <c r="Z1662" s="73"/>
      <c r="AA1662" s="32"/>
      <c r="AB1662" s="339" t="s">
        <v>11</v>
      </c>
      <c r="AC1662" s="29"/>
      <c r="AD1662" s="29" t="s">
        <v>5</v>
      </c>
      <c r="AE1662" s="29"/>
      <c r="AF1662" s="73"/>
      <c r="AG1662" s="32"/>
      <c r="AH1662" s="339" t="s">
        <v>11</v>
      </c>
      <c r="AI1662" s="29"/>
      <c r="AJ1662" s="29" t="s">
        <v>5</v>
      </c>
      <c r="AK1662" s="29"/>
      <c r="AL1662" s="73"/>
      <c r="AM1662" s="32"/>
      <c r="AN1662" s="339" t="s">
        <v>11</v>
      </c>
      <c r="AO1662" s="29"/>
      <c r="AP1662" s="29" t="s">
        <v>5</v>
      </c>
      <c r="AQ1662" s="29"/>
      <c r="AR1662" s="29"/>
    </row>
    <row r="1663" spans="1:86" ht="27" customHeight="1">
      <c r="A1663" s="382"/>
      <c r="B1663" s="382"/>
      <c r="C1663" s="382"/>
      <c r="D1663" s="382"/>
      <c r="E1663" s="382"/>
      <c r="F1663" s="382"/>
      <c r="G1663" s="382"/>
      <c r="H1663" s="382"/>
      <c r="I1663" s="382"/>
      <c r="J1663" s="938"/>
      <c r="K1663" s="41"/>
      <c r="L1663" s="41" t="s">
        <v>8</v>
      </c>
      <c r="M1663" s="41"/>
      <c r="N1663" s="67"/>
      <c r="O1663" s="34"/>
      <c r="P1663" s="340"/>
      <c r="Q1663" s="29"/>
      <c r="R1663" s="29" t="s">
        <v>8</v>
      </c>
      <c r="S1663" s="29"/>
      <c r="T1663" s="67"/>
      <c r="U1663" s="34"/>
      <c r="V1663" s="340"/>
      <c r="W1663" s="29"/>
      <c r="X1663" s="29" t="s">
        <v>8</v>
      </c>
      <c r="Y1663" s="29"/>
      <c r="Z1663" s="67"/>
      <c r="AA1663" s="34"/>
      <c r="AB1663" s="340"/>
      <c r="AC1663" s="29"/>
      <c r="AD1663" s="29" t="s">
        <v>8</v>
      </c>
      <c r="AE1663" s="29"/>
      <c r="AF1663" s="67"/>
      <c r="AG1663" s="34"/>
      <c r="AH1663" s="340"/>
      <c r="AI1663" s="29"/>
      <c r="AJ1663" s="29" t="s">
        <v>8</v>
      </c>
      <c r="AK1663" s="29"/>
      <c r="AL1663" s="67"/>
      <c r="AM1663" s="34"/>
      <c r="AN1663" s="340"/>
      <c r="AO1663" s="29"/>
      <c r="AP1663" s="29" t="s">
        <v>8</v>
      </c>
      <c r="AQ1663" s="29"/>
      <c r="AR1663" s="29"/>
    </row>
    <row r="1664" spans="1:86" ht="21.75" customHeight="1">
      <c r="A1664" s="382"/>
      <c r="B1664" s="382"/>
      <c r="C1664" s="382"/>
      <c r="D1664" s="382"/>
      <c r="E1664" s="382"/>
      <c r="F1664" s="382"/>
      <c r="G1664" s="382"/>
      <c r="H1664" s="382"/>
      <c r="I1664" s="382"/>
      <c r="J1664" s="937" t="s">
        <v>41</v>
      </c>
      <c r="K1664" s="41"/>
      <c r="L1664" s="41" t="s">
        <v>5</v>
      </c>
      <c r="M1664" s="41"/>
      <c r="N1664" s="67"/>
      <c r="O1664" s="34"/>
      <c r="P1664" s="339" t="s">
        <v>41</v>
      </c>
      <c r="Q1664" s="29"/>
      <c r="R1664" s="29" t="s">
        <v>5</v>
      </c>
      <c r="S1664" s="29"/>
      <c r="T1664" s="67"/>
      <c r="U1664" s="34"/>
      <c r="V1664" s="339" t="s">
        <v>41</v>
      </c>
      <c r="W1664" s="29"/>
      <c r="X1664" s="29" t="s">
        <v>5</v>
      </c>
      <c r="Y1664" s="29"/>
      <c r="Z1664" s="67"/>
      <c r="AA1664" s="34"/>
      <c r="AB1664" s="339" t="s">
        <v>41</v>
      </c>
      <c r="AC1664" s="29"/>
      <c r="AD1664" s="29" t="s">
        <v>5</v>
      </c>
      <c r="AE1664" s="29"/>
      <c r="AF1664" s="67"/>
      <c r="AG1664" s="34"/>
      <c r="AH1664" s="339" t="s">
        <v>41</v>
      </c>
      <c r="AI1664" s="29"/>
      <c r="AJ1664" s="29" t="s">
        <v>5</v>
      </c>
      <c r="AK1664" s="29"/>
      <c r="AL1664" s="67"/>
      <c r="AM1664" s="34"/>
      <c r="AN1664" s="339" t="s">
        <v>41</v>
      </c>
      <c r="AO1664" s="29"/>
      <c r="AP1664" s="29" t="s">
        <v>5</v>
      </c>
      <c r="AQ1664" s="29"/>
      <c r="AR1664" s="29"/>
    </row>
    <row r="1665" spans="1:44" ht="21.75" customHeight="1">
      <c r="A1665" s="382"/>
      <c r="B1665" s="382"/>
      <c r="C1665" s="382"/>
      <c r="D1665" s="382"/>
      <c r="E1665" s="382"/>
      <c r="F1665" s="382"/>
      <c r="G1665" s="382"/>
      <c r="H1665" s="382"/>
      <c r="I1665" s="382"/>
      <c r="J1665" s="938"/>
      <c r="K1665" s="41"/>
      <c r="L1665" s="41" t="s">
        <v>8</v>
      </c>
      <c r="M1665" s="41"/>
      <c r="N1665" s="67"/>
      <c r="O1665" s="34"/>
      <c r="P1665" s="340"/>
      <c r="Q1665" s="29"/>
      <c r="R1665" s="29" t="s">
        <v>8</v>
      </c>
      <c r="S1665" s="29"/>
      <c r="T1665" s="67"/>
      <c r="U1665" s="34"/>
      <c r="V1665" s="340"/>
      <c r="W1665" s="29"/>
      <c r="X1665" s="29" t="s">
        <v>8</v>
      </c>
      <c r="Y1665" s="29"/>
      <c r="Z1665" s="67"/>
      <c r="AA1665" s="34"/>
      <c r="AB1665" s="340"/>
      <c r="AC1665" s="29"/>
      <c r="AD1665" s="29" t="s">
        <v>8</v>
      </c>
      <c r="AE1665" s="29"/>
      <c r="AF1665" s="67"/>
      <c r="AG1665" s="34"/>
      <c r="AH1665" s="340"/>
      <c r="AI1665" s="29"/>
      <c r="AJ1665" s="29" t="s">
        <v>8</v>
      </c>
      <c r="AK1665" s="29"/>
      <c r="AL1665" s="67"/>
      <c r="AM1665" s="34"/>
      <c r="AN1665" s="340"/>
      <c r="AO1665" s="29"/>
      <c r="AP1665" s="29" t="s">
        <v>8</v>
      </c>
      <c r="AQ1665" s="29"/>
      <c r="AR1665" s="29"/>
    </row>
    <row r="1666" spans="1:44" ht="21.75" customHeight="1">
      <c r="A1666" s="382"/>
      <c r="B1666" s="382"/>
      <c r="C1666" s="382"/>
      <c r="D1666" s="382"/>
      <c r="E1666" s="382"/>
      <c r="F1666" s="382"/>
      <c r="G1666" s="382"/>
      <c r="H1666" s="382"/>
      <c r="I1666" s="382"/>
      <c r="J1666" s="937" t="s">
        <v>42</v>
      </c>
      <c r="K1666" s="41"/>
      <c r="L1666" s="41" t="s">
        <v>5</v>
      </c>
      <c r="M1666" s="41"/>
      <c r="N1666" s="67"/>
      <c r="O1666" s="34"/>
      <c r="P1666" s="339" t="s">
        <v>42</v>
      </c>
      <c r="Q1666" s="29"/>
      <c r="R1666" s="29" t="s">
        <v>5</v>
      </c>
      <c r="S1666" s="29"/>
      <c r="T1666" s="67"/>
      <c r="U1666" s="34"/>
      <c r="V1666" s="339" t="s">
        <v>42</v>
      </c>
      <c r="W1666" s="29"/>
      <c r="X1666" s="29" t="s">
        <v>5</v>
      </c>
      <c r="Y1666" s="29"/>
      <c r="Z1666" s="67"/>
      <c r="AA1666" s="34"/>
      <c r="AB1666" s="339" t="s">
        <v>42</v>
      </c>
      <c r="AC1666" s="29"/>
      <c r="AD1666" s="29" t="s">
        <v>5</v>
      </c>
      <c r="AE1666" s="29"/>
      <c r="AF1666" s="67"/>
      <c r="AG1666" s="34"/>
      <c r="AH1666" s="339" t="s">
        <v>42</v>
      </c>
      <c r="AI1666" s="29"/>
      <c r="AJ1666" s="29" t="s">
        <v>5</v>
      </c>
      <c r="AK1666" s="29"/>
      <c r="AL1666" s="67"/>
      <c r="AM1666" s="34"/>
      <c r="AN1666" s="339" t="s">
        <v>42</v>
      </c>
      <c r="AO1666" s="29"/>
      <c r="AP1666" s="29" t="s">
        <v>5</v>
      </c>
      <c r="AQ1666" s="29"/>
      <c r="AR1666" s="29"/>
    </row>
    <row r="1667" spans="1:44" ht="21.75" customHeight="1">
      <c r="A1667" s="382"/>
      <c r="B1667" s="382"/>
      <c r="C1667" s="382"/>
      <c r="D1667" s="382"/>
      <c r="E1667" s="382"/>
      <c r="F1667" s="382"/>
      <c r="G1667" s="382"/>
      <c r="H1667" s="382"/>
      <c r="I1667" s="382"/>
      <c r="J1667" s="938"/>
      <c r="K1667" s="41"/>
      <c r="L1667" s="41" t="s">
        <v>8</v>
      </c>
      <c r="M1667" s="41"/>
      <c r="N1667" s="67"/>
      <c r="O1667" s="34"/>
      <c r="P1667" s="340"/>
      <c r="Q1667" s="29"/>
      <c r="R1667" s="29" t="s">
        <v>8</v>
      </c>
      <c r="S1667" s="29"/>
      <c r="T1667" s="67"/>
      <c r="U1667" s="34"/>
      <c r="V1667" s="340"/>
      <c r="W1667" s="29"/>
      <c r="X1667" s="29" t="s">
        <v>8</v>
      </c>
      <c r="Y1667" s="29"/>
      <c r="Z1667" s="67"/>
      <c r="AA1667" s="34"/>
      <c r="AB1667" s="340"/>
      <c r="AC1667" s="29"/>
      <c r="AD1667" s="29" t="s">
        <v>8</v>
      </c>
      <c r="AE1667" s="29"/>
      <c r="AF1667" s="67"/>
      <c r="AG1667" s="34"/>
      <c r="AH1667" s="340"/>
      <c r="AI1667" s="29"/>
      <c r="AJ1667" s="29" t="s">
        <v>8</v>
      </c>
      <c r="AK1667" s="29"/>
      <c r="AL1667" s="67"/>
      <c r="AM1667" s="34"/>
      <c r="AN1667" s="340"/>
      <c r="AO1667" s="29"/>
      <c r="AP1667" s="29" t="s">
        <v>8</v>
      </c>
      <c r="AQ1667" s="29"/>
      <c r="AR1667" s="29"/>
    </row>
    <row r="1668" spans="1:44" ht="21.75" customHeight="1">
      <c r="A1668" s="382"/>
      <c r="B1668" s="382"/>
      <c r="C1668" s="382"/>
      <c r="D1668" s="382"/>
      <c r="E1668" s="382"/>
      <c r="F1668" s="382"/>
      <c r="G1668" s="382"/>
      <c r="H1668" s="382"/>
      <c r="I1668" s="382"/>
      <c r="J1668" s="937" t="s">
        <v>43</v>
      </c>
      <c r="K1668" s="41"/>
      <c r="L1668" s="41" t="s">
        <v>5</v>
      </c>
      <c r="M1668" s="41"/>
      <c r="N1668" s="67"/>
      <c r="O1668" s="34"/>
      <c r="P1668" s="339" t="s">
        <v>43</v>
      </c>
      <c r="Q1668" s="29"/>
      <c r="R1668" s="29" t="s">
        <v>5</v>
      </c>
      <c r="S1668" s="29"/>
      <c r="T1668" s="67"/>
      <c r="U1668" s="34"/>
      <c r="V1668" s="339" t="s">
        <v>43</v>
      </c>
      <c r="W1668" s="29"/>
      <c r="X1668" s="29" t="s">
        <v>5</v>
      </c>
      <c r="Y1668" s="29"/>
      <c r="Z1668" s="67"/>
      <c r="AA1668" s="34"/>
      <c r="AB1668" s="339" t="s">
        <v>43</v>
      </c>
      <c r="AC1668" s="29"/>
      <c r="AD1668" s="29" t="s">
        <v>5</v>
      </c>
      <c r="AE1668" s="29"/>
      <c r="AF1668" s="67"/>
      <c r="AG1668" s="34"/>
      <c r="AH1668" s="339" t="s">
        <v>43</v>
      </c>
      <c r="AI1668" s="29"/>
      <c r="AJ1668" s="29" t="s">
        <v>5</v>
      </c>
      <c r="AK1668" s="29"/>
      <c r="AL1668" s="67"/>
      <c r="AM1668" s="34"/>
      <c r="AN1668" s="339" t="s">
        <v>43</v>
      </c>
      <c r="AO1668" s="29"/>
      <c r="AP1668" s="29" t="s">
        <v>5</v>
      </c>
      <c r="AQ1668" s="29"/>
      <c r="AR1668" s="29"/>
    </row>
    <row r="1669" spans="1:44" ht="21.75" customHeight="1">
      <c r="A1669" s="382"/>
      <c r="B1669" s="382"/>
      <c r="C1669" s="382"/>
      <c r="D1669" s="382"/>
      <c r="E1669" s="382"/>
      <c r="F1669" s="382"/>
      <c r="G1669" s="382"/>
      <c r="H1669" s="382"/>
      <c r="I1669" s="382"/>
      <c r="J1669" s="938"/>
      <c r="K1669" s="41"/>
      <c r="L1669" s="41" t="s">
        <v>8</v>
      </c>
      <c r="M1669" s="41"/>
      <c r="N1669" s="67"/>
      <c r="O1669" s="34"/>
      <c r="P1669" s="340"/>
      <c r="Q1669" s="29"/>
      <c r="R1669" s="29" t="s">
        <v>8</v>
      </c>
      <c r="S1669" s="29"/>
      <c r="T1669" s="67"/>
      <c r="U1669" s="34"/>
      <c r="V1669" s="340"/>
      <c r="W1669" s="29"/>
      <c r="X1669" s="29" t="s">
        <v>8</v>
      </c>
      <c r="Y1669" s="29"/>
      <c r="Z1669" s="67"/>
      <c r="AA1669" s="34"/>
      <c r="AB1669" s="340"/>
      <c r="AC1669" s="29"/>
      <c r="AD1669" s="29" t="s">
        <v>8</v>
      </c>
      <c r="AE1669" s="29"/>
      <c r="AF1669" s="67"/>
      <c r="AG1669" s="34"/>
      <c r="AH1669" s="340"/>
      <c r="AI1669" s="29"/>
      <c r="AJ1669" s="29" t="s">
        <v>8</v>
      </c>
      <c r="AK1669" s="29"/>
      <c r="AL1669" s="67"/>
      <c r="AM1669" s="34"/>
      <c r="AN1669" s="340"/>
      <c r="AO1669" s="29"/>
      <c r="AP1669" s="29" t="s">
        <v>8</v>
      </c>
      <c r="AQ1669" s="29"/>
      <c r="AR1669" s="29"/>
    </row>
    <row r="1670" spans="1:44" ht="21.75" customHeight="1">
      <c r="A1670" s="382"/>
      <c r="B1670" s="382"/>
      <c r="C1670" s="382"/>
      <c r="D1670" s="382"/>
      <c r="E1670" s="382"/>
      <c r="F1670" s="382"/>
      <c r="G1670" s="382"/>
      <c r="H1670" s="382"/>
      <c r="I1670" s="382"/>
      <c r="J1670" s="937" t="s">
        <v>12</v>
      </c>
      <c r="K1670" s="41"/>
      <c r="L1670" s="41" t="s">
        <v>8</v>
      </c>
      <c r="M1670" s="427"/>
      <c r="N1670" s="67"/>
      <c r="O1670" s="34"/>
      <c r="P1670" s="339" t="s">
        <v>12</v>
      </c>
      <c r="Q1670" s="29"/>
      <c r="R1670" s="29" t="s">
        <v>8</v>
      </c>
      <c r="S1670" s="358"/>
      <c r="T1670" s="67"/>
      <c r="U1670" s="34"/>
      <c r="V1670" s="339" t="s">
        <v>12</v>
      </c>
      <c r="W1670" s="29"/>
      <c r="X1670" s="29" t="s">
        <v>8</v>
      </c>
      <c r="Y1670" s="358"/>
      <c r="Z1670" s="67"/>
      <c r="AA1670" s="34"/>
      <c r="AB1670" s="339" t="s">
        <v>12</v>
      </c>
      <c r="AC1670" s="29"/>
      <c r="AD1670" s="29" t="s">
        <v>8</v>
      </c>
      <c r="AE1670" s="358"/>
      <c r="AF1670" s="67"/>
      <c r="AG1670" s="34"/>
      <c r="AH1670" s="339" t="s">
        <v>12</v>
      </c>
      <c r="AI1670" s="29"/>
      <c r="AJ1670" s="29" t="s">
        <v>8</v>
      </c>
      <c r="AK1670" s="358"/>
      <c r="AL1670" s="67"/>
      <c r="AM1670" s="34"/>
      <c r="AN1670" s="339" t="s">
        <v>12</v>
      </c>
      <c r="AO1670" s="29"/>
      <c r="AP1670" s="29" t="s">
        <v>8</v>
      </c>
      <c r="AQ1670" s="358"/>
      <c r="AR1670" s="358"/>
    </row>
    <row r="1671" spans="1:44">
      <c r="A1671" s="382"/>
      <c r="B1671" s="382"/>
      <c r="C1671" s="382"/>
      <c r="D1671" s="382"/>
      <c r="E1671" s="382"/>
      <c r="F1671" s="382"/>
      <c r="G1671" s="382"/>
      <c r="H1671" s="382"/>
      <c r="I1671" s="382"/>
      <c r="J1671" s="938"/>
      <c r="K1671" s="41"/>
      <c r="L1671" s="41" t="s">
        <v>5</v>
      </c>
      <c r="M1671" s="428"/>
      <c r="N1671" s="67"/>
      <c r="O1671" s="34"/>
      <c r="P1671" s="340"/>
      <c r="Q1671" s="29"/>
      <c r="R1671" s="29" t="s">
        <v>5</v>
      </c>
      <c r="S1671" s="359"/>
      <c r="T1671" s="67"/>
      <c r="U1671" s="34"/>
      <c r="V1671" s="340"/>
      <c r="W1671" s="29"/>
      <c r="X1671" s="29" t="s">
        <v>5</v>
      </c>
      <c r="Y1671" s="359"/>
      <c r="Z1671" s="67"/>
      <c r="AA1671" s="34"/>
      <c r="AB1671" s="340"/>
      <c r="AC1671" s="29"/>
      <c r="AD1671" s="29" t="s">
        <v>5</v>
      </c>
      <c r="AE1671" s="359"/>
      <c r="AF1671" s="67"/>
      <c r="AG1671" s="34"/>
      <c r="AH1671" s="340"/>
      <c r="AI1671" s="29"/>
      <c r="AJ1671" s="29" t="s">
        <v>5</v>
      </c>
      <c r="AK1671" s="359"/>
      <c r="AL1671" s="67"/>
      <c r="AM1671" s="34"/>
      <c r="AN1671" s="340"/>
      <c r="AO1671" s="29"/>
      <c r="AP1671" s="29" t="s">
        <v>5</v>
      </c>
      <c r="AQ1671" s="359"/>
      <c r="AR1671" s="359"/>
    </row>
    <row r="1672" spans="1:44" ht="42.75">
      <c r="A1672" s="382"/>
      <c r="B1672" s="382"/>
      <c r="C1672" s="382"/>
      <c r="D1672" s="382"/>
      <c r="E1672" s="382"/>
      <c r="F1672" s="382"/>
      <c r="G1672" s="382"/>
      <c r="H1672" s="382"/>
      <c r="I1672" s="382"/>
      <c r="J1672" s="39" t="s">
        <v>13</v>
      </c>
      <c r="K1672" s="41"/>
      <c r="L1672" s="41" t="s">
        <v>14</v>
      </c>
      <c r="M1672" s="41"/>
      <c r="N1672" s="67"/>
      <c r="O1672" s="34"/>
      <c r="P1672" s="28" t="s">
        <v>13</v>
      </c>
      <c r="Q1672" s="29"/>
      <c r="R1672" s="29" t="s">
        <v>14</v>
      </c>
      <c r="S1672" s="29"/>
      <c r="T1672" s="67"/>
      <c r="U1672" s="34"/>
      <c r="V1672" s="28" t="s">
        <v>13</v>
      </c>
      <c r="W1672" s="29"/>
      <c r="X1672" s="29" t="s">
        <v>14</v>
      </c>
      <c r="Y1672" s="29"/>
      <c r="Z1672" s="67"/>
      <c r="AA1672" s="34"/>
      <c r="AB1672" s="28" t="s">
        <v>13</v>
      </c>
      <c r="AC1672" s="29"/>
      <c r="AD1672" s="29" t="s">
        <v>14</v>
      </c>
      <c r="AE1672" s="29"/>
      <c r="AF1672" s="67"/>
      <c r="AG1672" s="34"/>
      <c r="AH1672" s="28" t="s">
        <v>13</v>
      </c>
      <c r="AI1672" s="29"/>
      <c r="AJ1672" s="29" t="s">
        <v>14</v>
      </c>
      <c r="AK1672" s="29"/>
      <c r="AL1672" s="67"/>
      <c r="AM1672" s="34"/>
      <c r="AN1672" s="28" t="s">
        <v>13</v>
      </c>
      <c r="AO1672" s="29"/>
      <c r="AP1672" s="29" t="s">
        <v>14</v>
      </c>
      <c r="AQ1672" s="29"/>
      <c r="AR1672" s="29"/>
    </row>
    <row r="1673" spans="1:44" ht="28.5">
      <c r="A1673" s="382"/>
      <c r="B1673" s="382"/>
      <c r="C1673" s="382"/>
      <c r="D1673" s="382"/>
      <c r="E1673" s="382"/>
      <c r="F1673" s="382"/>
      <c r="G1673" s="382"/>
      <c r="H1673" s="382"/>
      <c r="I1673" s="382"/>
      <c r="J1673" s="39" t="s">
        <v>44</v>
      </c>
      <c r="K1673" s="41"/>
      <c r="L1673" s="41" t="s">
        <v>14</v>
      </c>
      <c r="M1673" s="41"/>
      <c r="N1673" s="67"/>
      <c r="O1673" s="34"/>
      <c r="P1673" s="28" t="s">
        <v>44</v>
      </c>
      <c r="Q1673" s="29"/>
      <c r="R1673" s="29" t="s">
        <v>14</v>
      </c>
      <c r="S1673" s="29"/>
      <c r="T1673" s="67"/>
      <c r="U1673" s="34"/>
      <c r="V1673" s="28" t="s">
        <v>44</v>
      </c>
      <c r="W1673" s="29"/>
      <c r="X1673" s="29" t="s">
        <v>14</v>
      </c>
      <c r="Y1673" s="29"/>
      <c r="Z1673" s="67"/>
      <c r="AA1673" s="34"/>
      <c r="AB1673" s="28" t="s">
        <v>44</v>
      </c>
      <c r="AC1673" s="29"/>
      <c r="AD1673" s="29" t="s">
        <v>14</v>
      </c>
      <c r="AE1673" s="29"/>
      <c r="AF1673" s="67"/>
      <c r="AG1673" s="34"/>
      <c r="AH1673" s="28" t="s">
        <v>44</v>
      </c>
      <c r="AI1673" s="29"/>
      <c r="AJ1673" s="29" t="s">
        <v>14</v>
      </c>
      <c r="AK1673" s="29"/>
      <c r="AL1673" s="67"/>
      <c r="AM1673" s="34"/>
      <c r="AN1673" s="28" t="s">
        <v>44</v>
      </c>
      <c r="AO1673" s="29"/>
      <c r="AP1673" s="29" t="s">
        <v>14</v>
      </c>
      <c r="AQ1673" s="29"/>
      <c r="AR1673" s="29"/>
    </row>
    <row r="1674" spans="1:44" ht="42.75">
      <c r="A1674" s="382"/>
      <c r="B1674" s="382"/>
      <c r="C1674" s="382"/>
      <c r="D1674" s="382"/>
      <c r="E1674" s="382"/>
      <c r="F1674" s="382"/>
      <c r="G1674" s="382"/>
      <c r="H1674" s="382"/>
      <c r="I1674" s="382"/>
      <c r="J1674" s="39" t="s">
        <v>15</v>
      </c>
      <c r="K1674" s="41"/>
      <c r="L1674" s="41" t="s">
        <v>16</v>
      </c>
      <c r="M1674" s="41"/>
      <c r="N1674" s="67"/>
      <c r="O1674" s="34"/>
      <c r="P1674" s="28" t="s">
        <v>15</v>
      </c>
      <c r="Q1674" s="29"/>
      <c r="R1674" s="29" t="s">
        <v>16</v>
      </c>
      <c r="S1674" s="29"/>
      <c r="T1674" s="67"/>
      <c r="U1674" s="34"/>
      <c r="V1674" s="28" t="s">
        <v>15</v>
      </c>
      <c r="W1674" s="29"/>
      <c r="X1674" s="29" t="s">
        <v>16</v>
      </c>
      <c r="Y1674" s="29"/>
      <c r="Z1674" s="67"/>
      <c r="AA1674" s="34"/>
      <c r="AB1674" s="28" t="s">
        <v>15</v>
      </c>
      <c r="AC1674" s="29"/>
      <c r="AD1674" s="29" t="s">
        <v>16</v>
      </c>
      <c r="AE1674" s="29"/>
      <c r="AF1674" s="67"/>
      <c r="AG1674" s="34"/>
      <c r="AH1674" s="28" t="s">
        <v>15</v>
      </c>
      <c r="AI1674" s="29"/>
      <c r="AJ1674" s="29" t="s">
        <v>16</v>
      </c>
      <c r="AK1674" s="29"/>
      <c r="AL1674" s="67"/>
      <c r="AM1674" s="34"/>
      <c r="AN1674" s="28" t="s">
        <v>15</v>
      </c>
      <c r="AO1674" s="29"/>
      <c r="AP1674" s="29" t="s">
        <v>16</v>
      </c>
      <c r="AQ1674" s="29"/>
      <c r="AR1674" s="29"/>
    </row>
    <row r="1675" spans="1:44" ht="19.5" customHeight="1">
      <c r="A1675" s="382"/>
      <c r="B1675" s="382"/>
      <c r="C1675" s="382"/>
      <c r="D1675" s="382"/>
      <c r="E1675" s="382"/>
      <c r="F1675" s="382"/>
      <c r="G1675" s="382"/>
      <c r="H1675" s="382"/>
      <c r="I1675" s="382"/>
      <c r="J1675" s="39" t="s">
        <v>17</v>
      </c>
      <c r="K1675" s="41"/>
      <c r="L1675" s="41" t="s">
        <v>8</v>
      </c>
      <c r="M1675" s="41"/>
      <c r="N1675" s="67"/>
      <c r="O1675" s="34"/>
      <c r="P1675" s="28" t="s">
        <v>17</v>
      </c>
      <c r="Q1675" s="29"/>
      <c r="R1675" s="29" t="s">
        <v>8</v>
      </c>
      <c r="S1675" s="29"/>
      <c r="T1675" s="67"/>
      <c r="U1675" s="34"/>
      <c r="V1675" s="28" t="s">
        <v>17</v>
      </c>
      <c r="W1675" s="29"/>
      <c r="X1675" s="29" t="s">
        <v>8</v>
      </c>
      <c r="Y1675" s="29"/>
      <c r="Z1675" s="67"/>
      <c r="AA1675" s="34"/>
      <c r="AB1675" s="28" t="s">
        <v>17</v>
      </c>
      <c r="AC1675" s="29"/>
      <c r="AD1675" s="29" t="s">
        <v>8</v>
      </c>
      <c r="AE1675" s="29"/>
      <c r="AF1675" s="67"/>
      <c r="AG1675" s="34"/>
      <c r="AH1675" s="28" t="s">
        <v>17</v>
      </c>
      <c r="AI1675" s="29"/>
      <c r="AJ1675" s="29" t="s">
        <v>8</v>
      </c>
      <c r="AK1675" s="29"/>
      <c r="AL1675" s="67"/>
      <c r="AM1675" s="34"/>
      <c r="AN1675" s="28" t="s">
        <v>17</v>
      </c>
      <c r="AO1675" s="29"/>
      <c r="AP1675" s="29" t="s">
        <v>8</v>
      </c>
      <c r="AQ1675" s="29"/>
      <c r="AR1675" s="29"/>
    </row>
    <row r="1676" spans="1:44" ht="19.5" customHeight="1">
      <c r="A1676" s="382"/>
      <c r="B1676" s="382"/>
      <c r="C1676" s="382"/>
      <c r="D1676" s="382"/>
      <c r="E1676" s="382"/>
      <c r="F1676" s="382"/>
      <c r="G1676" s="382"/>
      <c r="H1676" s="382"/>
      <c r="I1676" s="382"/>
      <c r="J1676" s="39" t="s">
        <v>18</v>
      </c>
      <c r="K1676" s="41"/>
      <c r="L1676" s="41" t="s">
        <v>16</v>
      </c>
      <c r="M1676" s="41"/>
      <c r="N1676" s="67"/>
      <c r="O1676" s="34"/>
      <c r="P1676" s="28" t="s">
        <v>18</v>
      </c>
      <c r="Q1676" s="29"/>
      <c r="R1676" s="29" t="s">
        <v>16</v>
      </c>
      <c r="S1676" s="29"/>
      <c r="T1676" s="67"/>
      <c r="U1676" s="34"/>
      <c r="V1676" s="28" t="s">
        <v>18</v>
      </c>
      <c r="W1676" s="29"/>
      <c r="X1676" s="29" t="s">
        <v>16</v>
      </c>
      <c r="Y1676" s="29"/>
      <c r="Z1676" s="67"/>
      <c r="AA1676" s="34"/>
      <c r="AB1676" s="28" t="s">
        <v>18</v>
      </c>
      <c r="AC1676" s="29"/>
      <c r="AD1676" s="29"/>
      <c r="AE1676" s="29"/>
      <c r="AF1676" s="67"/>
      <c r="AG1676" s="34"/>
      <c r="AH1676" s="28" t="s">
        <v>18</v>
      </c>
      <c r="AI1676" s="29"/>
      <c r="AJ1676" s="29"/>
      <c r="AK1676" s="29"/>
      <c r="AL1676" s="67"/>
      <c r="AM1676" s="34"/>
      <c r="AN1676" s="28" t="s">
        <v>18</v>
      </c>
      <c r="AO1676" s="29"/>
      <c r="AP1676" s="29"/>
      <c r="AQ1676" s="29"/>
      <c r="AR1676" s="29"/>
    </row>
    <row r="1677" spans="1:44" ht="47.25" customHeight="1">
      <c r="A1677" s="382"/>
      <c r="B1677" s="382"/>
      <c r="C1677" s="382"/>
      <c r="D1677" s="382"/>
      <c r="E1677" s="382"/>
      <c r="F1677" s="382"/>
      <c r="G1677" s="382"/>
      <c r="H1677" s="382"/>
      <c r="I1677" s="382"/>
      <c r="J1677" s="39" t="s">
        <v>46</v>
      </c>
      <c r="K1677" s="41"/>
      <c r="L1677" s="41" t="s">
        <v>16</v>
      </c>
      <c r="M1677" s="41"/>
      <c r="N1677" s="67"/>
      <c r="O1677" s="66"/>
      <c r="P1677" s="28" t="s">
        <v>46</v>
      </c>
      <c r="Q1677" s="29"/>
      <c r="R1677" s="29" t="s">
        <v>16</v>
      </c>
      <c r="S1677" s="29"/>
      <c r="T1677" s="67"/>
      <c r="U1677" s="66"/>
      <c r="V1677" s="28" t="s">
        <v>46</v>
      </c>
      <c r="W1677" s="29"/>
      <c r="X1677" s="29" t="s">
        <v>16</v>
      </c>
      <c r="Y1677" s="29"/>
      <c r="Z1677" s="67"/>
      <c r="AA1677" s="66"/>
      <c r="AB1677" s="28" t="s">
        <v>46</v>
      </c>
      <c r="AC1677" s="29"/>
      <c r="AD1677" s="29" t="s">
        <v>16</v>
      </c>
      <c r="AE1677" s="29"/>
      <c r="AF1677" s="67"/>
      <c r="AG1677" s="66"/>
      <c r="AH1677" s="28" t="s">
        <v>46</v>
      </c>
      <c r="AI1677" s="29"/>
      <c r="AJ1677" s="29" t="s">
        <v>16</v>
      </c>
      <c r="AK1677" s="29"/>
      <c r="AL1677" s="67"/>
      <c r="AM1677" s="66"/>
      <c r="AN1677" s="28" t="s">
        <v>46</v>
      </c>
      <c r="AO1677" s="29"/>
      <c r="AP1677" s="29" t="s">
        <v>16</v>
      </c>
      <c r="AQ1677" s="29"/>
      <c r="AR1677" s="29"/>
    </row>
    <row r="1678" spans="1:44" ht="27.75" customHeight="1">
      <c r="A1678" s="382"/>
      <c r="B1678" s="382"/>
      <c r="C1678" s="382"/>
      <c r="D1678" s="382"/>
      <c r="E1678" s="382"/>
      <c r="F1678" s="382"/>
      <c r="G1678" s="382"/>
      <c r="H1678" s="382"/>
      <c r="I1678" s="382"/>
      <c r="J1678" s="39" t="s">
        <v>105</v>
      </c>
      <c r="K1678" s="41"/>
      <c r="L1678" s="41" t="s">
        <v>8</v>
      </c>
      <c r="M1678" s="41"/>
      <c r="N1678" s="67"/>
      <c r="O1678" s="66"/>
      <c r="P1678" s="28" t="s">
        <v>105</v>
      </c>
      <c r="Q1678" s="29"/>
      <c r="R1678" s="29" t="s">
        <v>8</v>
      </c>
      <c r="S1678" s="29"/>
      <c r="T1678" s="67"/>
      <c r="U1678" s="66"/>
      <c r="V1678" s="28" t="s">
        <v>105</v>
      </c>
      <c r="W1678" s="29"/>
      <c r="X1678" s="29" t="s">
        <v>8</v>
      </c>
      <c r="Y1678" s="29"/>
      <c r="Z1678" s="67"/>
      <c r="AA1678" s="66"/>
      <c r="AB1678" s="28"/>
      <c r="AC1678" s="29"/>
      <c r="AD1678" s="29"/>
      <c r="AE1678" s="29"/>
      <c r="AF1678" s="67"/>
      <c r="AG1678" s="66"/>
      <c r="AH1678" s="28"/>
      <c r="AI1678" s="29"/>
      <c r="AJ1678" s="29"/>
      <c r="AK1678" s="29"/>
      <c r="AL1678" s="67"/>
      <c r="AM1678" s="66"/>
      <c r="AN1678" s="28"/>
      <c r="AO1678" s="29"/>
      <c r="AP1678" s="29"/>
      <c r="AQ1678" s="29"/>
      <c r="AR1678" s="29"/>
    </row>
    <row r="1679" spans="1:44" ht="49.5" customHeight="1">
      <c r="A1679" s="382"/>
      <c r="B1679" s="382"/>
      <c r="C1679" s="382"/>
      <c r="D1679" s="382"/>
      <c r="E1679" s="382"/>
      <c r="F1679" s="382"/>
      <c r="G1679" s="382"/>
      <c r="H1679" s="382"/>
      <c r="I1679" s="382"/>
      <c r="J1679" s="39" t="s">
        <v>106</v>
      </c>
      <c r="K1679" s="41"/>
      <c r="L1679" s="41" t="s">
        <v>8</v>
      </c>
      <c r="M1679" s="41"/>
      <c r="N1679" s="67"/>
      <c r="O1679" s="66"/>
      <c r="P1679" s="28" t="s">
        <v>106</v>
      </c>
      <c r="Q1679" s="29"/>
      <c r="R1679" s="29" t="s">
        <v>8</v>
      </c>
      <c r="S1679" s="29"/>
      <c r="T1679" s="67"/>
      <c r="U1679" s="66"/>
      <c r="V1679" s="28" t="s">
        <v>106</v>
      </c>
      <c r="W1679" s="29"/>
      <c r="X1679" s="29" t="s">
        <v>8</v>
      </c>
      <c r="Y1679" s="29"/>
      <c r="Z1679" s="67"/>
      <c r="AA1679" s="66"/>
      <c r="AB1679" s="28"/>
      <c r="AC1679" s="29"/>
      <c r="AD1679" s="29"/>
      <c r="AE1679" s="29"/>
      <c r="AF1679" s="67"/>
      <c r="AG1679" s="66"/>
      <c r="AH1679" s="28"/>
      <c r="AI1679" s="29"/>
      <c r="AJ1679" s="29"/>
      <c r="AK1679" s="29"/>
      <c r="AL1679" s="67"/>
      <c r="AM1679" s="66"/>
      <c r="AN1679" s="28"/>
      <c r="AO1679" s="29"/>
      <c r="AP1679" s="29"/>
      <c r="AQ1679" s="29"/>
      <c r="AR1679" s="29"/>
    </row>
    <row r="1680" spans="1:44" ht="30.75" customHeight="1">
      <c r="A1680" s="382"/>
      <c r="B1680" s="382"/>
      <c r="C1680" s="382"/>
      <c r="D1680" s="382"/>
      <c r="E1680" s="382"/>
      <c r="F1680" s="382"/>
      <c r="G1680" s="382"/>
      <c r="H1680" s="382"/>
      <c r="I1680" s="382"/>
      <c r="J1680" s="39" t="s">
        <v>107</v>
      </c>
      <c r="K1680" s="41"/>
      <c r="L1680" s="41" t="s">
        <v>8</v>
      </c>
      <c r="M1680" s="41"/>
      <c r="N1680" s="67"/>
      <c r="O1680" s="66"/>
      <c r="P1680" s="28" t="s">
        <v>107</v>
      </c>
      <c r="Q1680" s="29"/>
      <c r="R1680" s="29" t="s">
        <v>8</v>
      </c>
      <c r="S1680" s="29"/>
      <c r="T1680" s="67"/>
      <c r="U1680" s="66"/>
      <c r="V1680" s="28" t="s">
        <v>107</v>
      </c>
      <c r="W1680" s="29"/>
      <c r="X1680" s="29" t="s">
        <v>8</v>
      </c>
      <c r="Y1680" s="29"/>
      <c r="Z1680" s="67"/>
      <c r="AA1680" s="66"/>
      <c r="AB1680" s="28"/>
      <c r="AC1680" s="29"/>
      <c r="AD1680" s="29"/>
      <c r="AE1680" s="29"/>
      <c r="AF1680" s="67"/>
      <c r="AG1680" s="66"/>
      <c r="AH1680" s="28"/>
      <c r="AI1680" s="29"/>
      <c r="AJ1680" s="29"/>
      <c r="AK1680" s="29"/>
      <c r="AL1680" s="67"/>
      <c r="AM1680" s="66"/>
      <c r="AN1680" s="28"/>
      <c r="AO1680" s="29"/>
      <c r="AP1680" s="29"/>
      <c r="AQ1680" s="29"/>
      <c r="AR1680" s="29"/>
    </row>
    <row r="1681" spans="1:86" ht="35.25" customHeight="1">
      <c r="A1681" s="382"/>
      <c r="B1681" s="382"/>
      <c r="C1681" s="382"/>
      <c r="D1681" s="382"/>
      <c r="E1681" s="382"/>
      <c r="F1681" s="382"/>
      <c r="G1681" s="382"/>
      <c r="H1681" s="382"/>
      <c r="I1681" s="382"/>
      <c r="J1681" s="39" t="s">
        <v>108</v>
      </c>
      <c r="K1681" s="41"/>
      <c r="L1681" s="41" t="s">
        <v>14</v>
      </c>
      <c r="M1681" s="41"/>
      <c r="N1681" s="67"/>
      <c r="O1681" s="66"/>
      <c r="P1681" s="28" t="s">
        <v>108</v>
      </c>
      <c r="Q1681" s="29"/>
      <c r="R1681" s="29" t="s">
        <v>14</v>
      </c>
      <c r="S1681" s="29"/>
      <c r="T1681" s="67"/>
      <c r="U1681" s="66"/>
      <c r="V1681" s="28" t="s">
        <v>108</v>
      </c>
      <c r="W1681" s="29"/>
      <c r="X1681" s="29" t="s">
        <v>14</v>
      </c>
      <c r="Y1681" s="29"/>
      <c r="Z1681" s="67"/>
      <c r="AA1681" s="66"/>
      <c r="AB1681" s="28"/>
      <c r="AC1681" s="29"/>
      <c r="AD1681" s="29"/>
      <c r="AE1681" s="29"/>
      <c r="AF1681" s="67"/>
      <c r="AG1681" s="66"/>
      <c r="AH1681" s="28"/>
      <c r="AI1681" s="29"/>
      <c r="AJ1681" s="29"/>
      <c r="AK1681" s="29"/>
      <c r="AL1681" s="67"/>
      <c r="AM1681" s="66"/>
      <c r="AN1681" s="28"/>
      <c r="AO1681" s="29"/>
      <c r="AP1681" s="29"/>
      <c r="AQ1681" s="29"/>
      <c r="AR1681" s="29"/>
    </row>
    <row r="1682" spans="1:86" ht="34.5" customHeight="1">
      <c r="A1682" s="382"/>
      <c r="B1682" s="382"/>
      <c r="C1682" s="382"/>
      <c r="D1682" s="382"/>
      <c r="E1682" s="382"/>
      <c r="F1682" s="382"/>
      <c r="G1682" s="382"/>
      <c r="H1682" s="382"/>
      <c r="I1682" s="382"/>
      <c r="J1682" s="39" t="s">
        <v>109</v>
      </c>
      <c r="K1682" s="41"/>
      <c r="L1682" s="41" t="s">
        <v>16</v>
      </c>
      <c r="M1682" s="41"/>
      <c r="N1682" s="67"/>
      <c r="O1682" s="66"/>
      <c r="P1682" s="28" t="s">
        <v>109</v>
      </c>
      <c r="Q1682" s="29"/>
      <c r="R1682" s="29" t="s">
        <v>16</v>
      </c>
      <c r="S1682" s="29"/>
      <c r="T1682" s="67"/>
      <c r="U1682" s="66"/>
      <c r="V1682" s="28" t="s">
        <v>109</v>
      </c>
      <c r="W1682" s="29"/>
      <c r="X1682" s="29" t="s">
        <v>16</v>
      </c>
      <c r="Y1682" s="29"/>
      <c r="Z1682" s="67"/>
      <c r="AA1682" s="66"/>
      <c r="AB1682" s="28"/>
      <c r="AC1682" s="29"/>
      <c r="AD1682" s="29"/>
      <c r="AE1682" s="29"/>
      <c r="AF1682" s="67"/>
      <c r="AG1682" s="66"/>
      <c r="AH1682" s="28"/>
      <c r="AI1682" s="29"/>
      <c r="AJ1682" s="29"/>
      <c r="AK1682" s="29"/>
      <c r="AL1682" s="67"/>
      <c r="AM1682" s="66"/>
      <c r="AN1682" s="28"/>
      <c r="AO1682" s="29"/>
      <c r="AP1682" s="29"/>
      <c r="AQ1682" s="29"/>
      <c r="AR1682" s="29"/>
    </row>
    <row r="1683" spans="1:86" ht="57.75" customHeight="1">
      <c r="A1683" s="382"/>
      <c r="B1683" s="382"/>
      <c r="C1683" s="382"/>
      <c r="D1683" s="382"/>
      <c r="E1683" s="382"/>
      <c r="F1683" s="382"/>
      <c r="G1683" s="382"/>
      <c r="H1683" s="382"/>
      <c r="I1683" s="382"/>
      <c r="J1683" s="39" t="s">
        <v>110</v>
      </c>
      <c r="K1683" s="41"/>
      <c r="L1683" s="41" t="s">
        <v>14</v>
      </c>
      <c r="M1683" s="41"/>
      <c r="N1683" s="67"/>
      <c r="O1683" s="66"/>
      <c r="P1683" s="28" t="s">
        <v>110</v>
      </c>
      <c r="Q1683" s="29"/>
      <c r="R1683" s="29" t="s">
        <v>14</v>
      </c>
      <c r="S1683" s="29"/>
      <c r="T1683" s="67"/>
      <c r="U1683" s="66"/>
      <c r="V1683" s="28" t="s">
        <v>110</v>
      </c>
      <c r="W1683" s="29"/>
      <c r="X1683" s="29" t="s">
        <v>14</v>
      </c>
      <c r="Y1683" s="29"/>
      <c r="Z1683" s="67"/>
      <c r="AA1683" s="66"/>
      <c r="AB1683" s="28"/>
      <c r="AC1683" s="29"/>
      <c r="AD1683" s="29"/>
      <c r="AE1683" s="29"/>
      <c r="AF1683" s="67"/>
      <c r="AG1683" s="66"/>
      <c r="AH1683" s="28"/>
      <c r="AI1683" s="29"/>
      <c r="AJ1683" s="29"/>
      <c r="AK1683" s="29"/>
      <c r="AL1683" s="67"/>
      <c r="AM1683" s="66"/>
      <c r="AN1683" s="28"/>
      <c r="AO1683" s="29"/>
      <c r="AP1683" s="29"/>
      <c r="AQ1683" s="29"/>
      <c r="AR1683" s="29"/>
    </row>
    <row r="1684" spans="1:86" ht="21" customHeight="1">
      <c r="A1684" s="382"/>
      <c r="B1684" s="382"/>
      <c r="C1684" s="382"/>
      <c r="D1684" s="382"/>
      <c r="E1684" s="382"/>
      <c r="F1684" s="382"/>
      <c r="G1684" s="382"/>
      <c r="H1684" s="382"/>
      <c r="I1684" s="382"/>
      <c r="J1684" s="39" t="s">
        <v>45</v>
      </c>
      <c r="K1684" s="41"/>
      <c r="L1684" s="41"/>
      <c r="M1684" s="41"/>
      <c r="N1684" s="67"/>
      <c r="O1684" s="66"/>
      <c r="P1684" s="28" t="s">
        <v>45</v>
      </c>
      <c r="Q1684" s="29"/>
      <c r="R1684" s="29"/>
      <c r="S1684" s="29"/>
      <c r="T1684" s="67"/>
      <c r="U1684" s="66"/>
      <c r="V1684" s="28" t="s">
        <v>45</v>
      </c>
      <c r="W1684" s="29"/>
      <c r="X1684" s="29"/>
      <c r="Y1684" s="29"/>
      <c r="Z1684" s="67"/>
      <c r="AA1684" s="66"/>
      <c r="AB1684" s="28" t="s">
        <v>45</v>
      </c>
      <c r="AC1684" s="29"/>
      <c r="AD1684" s="29"/>
      <c r="AE1684" s="29"/>
      <c r="AF1684" s="67"/>
      <c r="AG1684" s="66"/>
      <c r="AH1684" s="28" t="s">
        <v>45</v>
      </c>
      <c r="AI1684" s="29"/>
      <c r="AJ1684" s="29"/>
      <c r="AK1684" s="29"/>
      <c r="AL1684" s="67"/>
      <c r="AM1684" s="66"/>
      <c r="AN1684" s="28" t="s">
        <v>45</v>
      </c>
      <c r="AO1684" s="29"/>
      <c r="AP1684" s="29"/>
      <c r="AQ1684" s="29"/>
      <c r="AR1684" s="29"/>
    </row>
    <row r="1685" spans="1:86" s="61" customFormat="1" ht="33.75" customHeight="1">
      <c r="A1685" s="341" t="s">
        <v>99</v>
      </c>
      <c r="B1685" s="342"/>
      <c r="C1685" s="342"/>
      <c r="D1685" s="342"/>
      <c r="E1685" s="342"/>
      <c r="F1685" s="342"/>
      <c r="G1685" s="342"/>
      <c r="H1685" s="342"/>
      <c r="I1685" s="342"/>
      <c r="J1685" s="342"/>
      <c r="K1685" s="342"/>
      <c r="L1685" s="342"/>
      <c r="M1685" s="342"/>
      <c r="N1685" s="342"/>
      <c r="O1685" s="342"/>
      <c r="P1685" s="342"/>
      <c r="Q1685" s="342"/>
      <c r="R1685" s="342"/>
      <c r="S1685" s="342"/>
      <c r="T1685" s="342"/>
      <c r="U1685" s="342"/>
      <c r="V1685" s="342"/>
      <c r="W1685" s="342"/>
      <c r="X1685" s="342"/>
      <c r="Y1685" s="342"/>
      <c r="Z1685" s="342"/>
      <c r="AA1685" s="342"/>
      <c r="AB1685" s="342"/>
      <c r="AC1685" s="342"/>
      <c r="AD1685" s="342"/>
      <c r="AE1685" s="342"/>
      <c r="AF1685" s="342"/>
      <c r="AG1685" s="342"/>
      <c r="AH1685" s="342"/>
      <c r="AI1685" s="342"/>
      <c r="AJ1685" s="342"/>
      <c r="AK1685" s="342"/>
      <c r="AL1685" s="342"/>
      <c r="AM1685" s="342"/>
      <c r="AN1685" s="342"/>
      <c r="AO1685" s="342"/>
      <c r="AP1685" s="342"/>
      <c r="AQ1685" s="342"/>
      <c r="AR1685" s="343"/>
      <c r="AS1685" s="72"/>
      <c r="AT1685" s="72"/>
      <c r="AU1685" s="72"/>
      <c r="AV1685" s="72"/>
      <c r="AW1685" s="72"/>
      <c r="AX1685" s="72"/>
      <c r="AY1685" s="72"/>
      <c r="AZ1685" s="72"/>
      <c r="BA1685" s="72"/>
      <c r="BB1685" s="72"/>
      <c r="BC1685" s="72"/>
      <c r="BD1685" s="72"/>
      <c r="BE1685" s="72"/>
      <c r="BF1685" s="72"/>
      <c r="BG1685" s="72"/>
      <c r="BH1685" s="72"/>
      <c r="BI1685" s="72"/>
      <c r="BJ1685" s="72"/>
      <c r="BK1685" s="72"/>
      <c r="BL1685" s="72"/>
      <c r="BM1685" s="72"/>
      <c r="BN1685" s="72"/>
      <c r="BO1685" s="72"/>
      <c r="BP1685" s="72"/>
      <c r="BQ1685" s="72"/>
      <c r="BR1685" s="72"/>
      <c r="BS1685" s="72"/>
      <c r="BT1685" s="72"/>
      <c r="BU1685" s="72"/>
      <c r="BV1685" s="72"/>
      <c r="BW1685" s="72"/>
      <c r="BX1685" s="72"/>
      <c r="BY1685" s="72"/>
      <c r="BZ1685" s="72"/>
      <c r="CA1685" s="72"/>
      <c r="CB1685" s="72"/>
      <c r="CC1685" s="72"/>
      <c r="CD1685" s="72"/>
      <c r="CE1685" s="72"/>
      <c r="CF1685" s="72"/>
      <c r="CG1685" s="72"/>
      <c r="CH1685" s="72"/>
    </row>
    <row r="1686" spans="1:86" s="61" customFormat="1" ht="94.5" customHeight="1">
      <c r="A1686" s="299">
        <v>1</v>
      </c>
      <c r="B1686" s="297">
        <v>346006</v>
      </c>
      <c r="C1686" s="298" t="s">
        <v>1151</v>
      </c>
      <c r="D1686" s="327">
        <v>3.8</v>
      </c>
      <c r="E1686" s="327">
        <v>24700</v>
      </c>
      <c r="F1686" s="327">
        <v>3.8</v>
      </c>
      <c r="G1686" s="327">
        <v>24700</v>
      </c>
      <c r="H1686" s="317"/>
      <c r="I1686" s="317"/>
      <c r="J1686" s="317"/>
      <c r="K1686" s="317"/>
      <c r="L1686" s="317"/>
      <c r="M1686" s="317"/>
      <c r="N1686" s="259"/>
      <c r="O1686" s="259"/>
      <c r="P1686" s="259"/>
      <c r="Q1686" s="259"/>
      <c r="R1686" s="259"/>
      <c r="S1686" s="259"/>
      <c r="T1686" s="236" t="s">
        <v>2177</v>
      </c>
      <c r="U1686" s="236" t="s">
        <v>2178</v>
      </c>
      <c r="V1686" s="260" t="s">
        <v>13</v>
      </c>
      <c r="W1686" s="257">
        <v>1</v>
      </c>
      <c r="X1686" s="257" t="s">
        <v>14</v>
      </c>
      <c r="Y1686" s="290"/>
      <c r="Z1686" s="290"/>
      <c r="AA1686" s="290"/>
      <c r="AB1686" s="290"/>
      <c r="AC1686" s="290"/>
      <c r="AD1686" s="290"/>
      <c r="AE1686" s="290"/>
      <c r="AF1686" s="290"/>
      <c r="AG1686" s="290"/>
      <c r="AH1686" s="290"/>
      <c r="AI1686" s="290"/>
      <c r="AJ1686" s="290"/>
      <c r="AK1686" s="290"/>
      <c r="AL1686" s="290"/>
      <c r="AM1686" s="290"/>
      <c r="AN1686" s="290"/>
      <c r="AO1686" s="290"/>
      <c r="AP1686" s="290"/>
      <c r="AQ1686" s="290"/>
      <c r="AR1686" s="260" t="s">
        <v>2276</v>
      </c>
      <c r="AS1686" s="72"/>
      <c r="AT1686" s="72"/>
      <c r="AU1686" s="72"/>
      <c r="AV1686" s="72"/>
      <c r="AW1686" s="72"/>
      <c r="AX1686" s="72"/>
      <c r="AY1686" s="72"/>
      <c r="AZ1686" s="72"/>
      <c r="BA1686" s="72"/>
      <c r="BB1686" s="72"/>
      <c r="BC1686" s="72"/>
      <c r="BD1686" s="72"/>
      <c r="BE1686" s="72"/>
      <c r="BF1686" s="72"/>
      <c r="BG1686" s="72"/>
      <c r="BH1686" s="72"/>
      <c r="BI1686" s="72"/>
      <c r="BJ1686" s="72"/>
      <c r="BK1686" s="72"/>
      <c r="BL1686" s="72"/>
      <c r="BM1686" s="72"/>
      <c r="BN1686" s="72"/>
      <c r="BO1686" s="72"/>
      <c r="BP1686" s="72"/>
      <c r="BQ1686" s="72"/>
      <c r="BR1686" s="72"/>
      <c r="BS1686" s="72"/>
      <c r="BT1686" s="72"/>
      <c r="BU1686" s="72"/>
      <c r="BV1686" s="72"/>
      <c r="BW1686" s="72"/>
      <c r="BX1686" s="72"/>
      <c r="BY1686" s="72"/>
      <c r="BZ1686" s="72"/>
      <c r="CA1686" s="72"/>
      <c r="CB1686" s="72"/>
      <c r="CC1686" s="72"/>
      <c r="CD1686" s="72"/>
      <c r="CE1686" s="72"/>
      <c r="CF1686" s="72"/>
      <c r="CG1686" s="72"/>
      <c r="CH1686" s="72"/>
    </row>
    <row r="1687" spans="1:86" s="61" customFormat="1" ht="94.5" customHeight="1">
      <c r="A1687" s="299">
        <v>4</v>
      </c>
      <c r="B1687" s="300" t="s">
        <v>211</v>
      </c>
      <c r="C1687" s="298" t="s">
        <v>212</v>
      </c>
      <c r="D1687" s="327">
        <v>2.8</v>
      </c>
      <c r="E1687" s="327">
        <v>28000</v>
      </c>
      <c r="F1687" s="327">
        <v>2.8</v>
      </c>
      <c r="G1687" s="327">
        <v>28000</v>
      </c>
      <c r="H1687" s="310"/>
      <c r="I1687" s="310"/>
      <c r="J1687" s="310"/>
      <c r="K1687" s="310"/>
      <c r="L1687" s="310"/>
      <c r="M1687" s="310"/>
      <c r="N1687" s="258"/>
      <c r="O1687" s="258"/>
      <c r="P1687" s="258"/>
      <c r="Q1687" s="258"/>
      <c r="R1687" s="258"/>
      <c r="S1687" s="258"/>
      <c r="T1687" s="236" t="s">
        <v>2179</v>
      </c>
      <c r="U1687" s="236" t="s">
        <v>2180</v>
      </c>
      <c r="V1687" s="260" t="s">
        <v>13</v>
      </c>
      <c r="W1687" s="257">
        <v>1</v>
      </c>
      <c r="X1687" s="257" t="s">
        <v>14</v>
      </c>
      <c r="Y1687" s="293"/>
      <c r="Z1687" s="292"/>
      <c r="AA1687" s="292"/>
      <c r="AB1687" s="292"/>
      <c r="AC1687" s="292"/>
      <c r="AD1687" s="292"/>
      <c r="AE1687" s="292"/>
      <c r="AF1687" s="292"/>
      <c r="AG1687" s="292"/>
      <c r="AH1687" s="292"/>
      <c r="AI1687" s="292"/>
      <c r="AJ1687" s="292"/>
      <c r="AK1687" s="292"/>
      <c r="AL1687" s="292"/>
      <c r="AM1687" s="292"/>
      <c r="AN1687" s="292"/>
      <c r="AO1687" s="292"/>
      <c r="AP1687" s="292"/>
      <c r="AQ1687" s="292"/>
      <c r="AR1687" s="260" t="s">
        <v>2276</v>
      </c>
      <c r="AS1687" s="72"/>
      <c r="AT1687" s="72"/>
      <c r="AU1687" s="72"/>
      <c r="AV1687" s="72"/>
      <c r="AW1687" s="72"/>
      <c r="AX1687" s="72"/>
      <c r="AY1687" s="72"/>
      <c r="AZ1687" s="72"/>
      <c r="BA1687" s="72"/>
      <c r="BB1687" s="72"/>
      <c r="BC1687" s="72"/>
      <c r="BD1687" s="72"/>
      <c r="BE1687" s="72"/>
      <c r="BF1687" s="72"/>
      <c r="BG1687" s="72"/>
      <c r="BH1687" s="72"/>
      <c r="BI1687" s="72"/>
      <c r="BJ1687" s="72"/>
      <c r="BK1687" s="72"/>
      <c r="BL1687" s="72"/>
      <c r="BM1687" s="72"/>
      <c r="BN1687" s="72"/>
      <c r="BO1687" s="72"/>
      <c r="BP1687" s="72"/>
      <c r="BQ1687" s="72"/>
      <c r="BR1687" s="72"/>
      <c r="BS1687" s="72"/>
      <c r="BT1687" s="72"/>
      <c r="BU1687" s="72"/>
      <c r="BV1687" s="72"/>
      <c r="BW1687" s="72"/>
      <c r="BX1687" s="72"/>
      <c r="BY1687" s="72"/>
      <c r="BZ1687" s="72"/>
      <c r="CA1687" s="72"/>
      <c r="CB1687" s="72"/>
      <c r="CC1687" s="72"/>
      <c r="CD1687" s="72"/>
      <c r="CE1687" s="72"/>
      <c r="CF1687" s="72"/>
      <c r="CG1687" s="72"/>
      <c r="CH1687" s="72"/>
    </row>
    <row r="1688" spans="1:86" s="61" customFormat="1" ht="94.5" customHeight="1">
      <c r="A1688" s="37">
        <v>6</v>
      </c>
      <c r="B1688" s="244" t="s">
        <v>238</v>
      </c>
      <c r="C1688" s="188" t="s">
        <v>239</v>
      </c>
      <c r="D1688" s="190">
        <v>5</v>
      </c>
      <c r="E1688" s="321">
        <v>50000</v>
      </c>
      <c r="F1688" s="190">
        <v>5</v>
      </c>
      <c r="G1688" s="321">
        <v>50000</v>
      </c>
      <c r="H1688" s="37"/>
      <c r="I1688" s="37"/>
      <c r="J1688" s="37"/>
      <c r="K1688" s="37"/>
      <c r="L1688" s="37"/>
      <c r="M1688" s="37"/>
      <c r="N1688" s="37"/>
      <c r="O1688" s="37"/>
      <c r="P1688" s="37"/>
      <c r="Q1688" s="37"/>
      <c r="R1688" s="37"/>
      <c r="S1688" s="39"/>
      <c r="T1688" s="236" t="s">
        <v>2181</v>
      </c>
      <c r="U1688" s="236" t="s">
        <v>2182</v>
      </c>
      <c r="V1688" s="260" t="s">
        <v>13</v>
      </c>
      <c r="W1688" s="257">
        <v>1</v>
      </c>
      <c r="X1688" s="257" t="s">
        <v>14</v>
      </c>
      <c r="Y1688" s="93"/>
      <c r="Z1688" s="39"/>
      <c r="AA1688" s="40"/>
      <c r="AB1688" s="39"/>
      <c r="AC1688" s="41"/>
      <c r="AD1688" s="41"/>
      <c r="AE1688" s="41"/>
      <c r="AF1688" s="39"/>
      <c r="AG1688" s="39"/>
      <c r="AH1688" s="40"/>
      <c r="AI1688" s="39"/>
      <c r="AJ1688" s="41"/>
      <c r="AK1688" s="41"/>
      <c r="AL1688" s="39"/>
      <c r="AM1688" s="39"/>
      <c r="AN1688" s="40"/>
      <c r="AO1688" s="39"/>
      <c r="AP1688" s="41"/>
      <c r="AQ1688" s="41"/>
      <c r="AR1688" s="260" t="s">
        <v>2276</v>
      </c>
      <c r="AS1688" s="72"/>
      <c r="AT1688" s="72"/>
      <c r="AU1688" s="72"/>
      <c r="AV1688" s="72"/>
      <c r="AW1688" s="72"/>
      <c r="AX1688" s="72"/>
      <c r="AY1688" s="72"/>
      <c r="AZ1688" s="72"/>
      <c r="BA1688" s="72"/>
      <c r="BB1688" s="72"/>
      <c r="BC1688" s="72"/>
      <c r="BD1688" s="72"/>
      <c r="BE1688" s="72"/>
      <c r="BF1688" s="72"/>
      <c r="BG1688" s="72"/>
      <c r="BH1688" s="72"/>
      <c r="BI1688" s="72"/>
      <c r="BJ1688" s="72"/>
      <c r="BK1688" s="72"/>
      <c r="BL1688" s="72"/>
      <c r="BM1688" s="72"/>
      <c r="BN1688" s="72"/>
      <c r="BO1688" s="72"/>
      <c r="BP1688" s="72"/>
      <c r="BQ1688" s="72"/>
      <c r="BR1688" s="72"/>
      <c r="BS1688" s="72"/>
      <c r="BT1688" s="72"/>
      <c r="BU1688" s="72"/>
      <c r="BV1688" s="72"/>
      <c r="BW1688" s="72"/>
      <c r="BX1688" s="72"/>
      <c r="BY1688" s="72"/>
      <c r="BZ1688" s="72"/>
      <c r="CA1688" s="72"/>
      <c r="CB1688" s="72"/>
      <c r="CC1688" s="72"/>
      <c r="CD1688" s="72"/>
      <c r="CE1688" s="72"/>
      <c r="CF1688" s="72"/>
      <c r="CG1688" s="72"/>
      <c r="CH1688" s="72"/>
    </row>
    <row r="1689" spans="1:86" s="61" customFormat="1" ht="94.5" customHeight="1">
      <c r="A1689" s="37">
        <v>8</v>
      </c>
      <c r="B1689" s="244" t="s">
        <v>277</v>
      </c>
      <c r="C1689" s="189" t="s">
        <v>278</v>
      </c>
      <c r="D1689" s="190">
        <v>0.8</v>
      </c>
      <c r="E1689" s="321">
        <v>9600</v>
      </c>
      <c r="F1689" s="190">
        <v>0.8</v>
      </c>
      <c r="G1689" s="321">
        <v>9600</v>
      </c>
      <c r="H1689" s="37"/>
      <c r="I1689" s="37"/>
      <c r="J1689" s="37"/>
      <c r="K1689" s="37"/>
      <c r="L1689" s="37"/>
      <c r="M1689" s="37"/>
      <c r="N1689" s="37"/>
      <c r="O1689" s="37"/>
      <c r="P1689" s="37"/>
      <c r="Q1689" s="37"/>
      <c r="R1689" s="37"/>
      <c r="S1689" s="39"/>
      <c r="T1689" s="236" t="s">
        <v>2183</v>
      </c>
      <c r="U1689" s="236" t="s">
        <v>2184</v>
      </c>
      <c r="V1689" s="260" t="s">
        <v>13</v>
      </c>
      <c r="W1689" s="257">
        <v>1</v>
      </c>
      <c r="X1689" s="257" t="s">
        <v>14</v>
      </c>
      <c r="Y1689" s="93"/>
      <c r="Z1689" s="39"/>
      <c r="AA1689" s="40"/>
      <c r="AB1689" s="39"/>
      <c r="AC1689" s="41"/>
      <c r="AD1689" s="41"/>
      <c r="AE1689" s="41"/>
      <c r="AF1689" s="39"/>
      <c r="AG1689" s="39"/>
      <c r="AH1689" s="40"/>
      <c r="AI1689" s="39"/>
      <c r="AJ1689" s="41"/>
      <c r="AK1689" s="41"/>
      <c r="AL1689" s="39"/>
      <c r="AM1689" s="39"/>
      <c r="AN1689" s="40"/>
      <c r="AO1689" s="39"/>
      <c r="AP1689" s="41"/>
      <c r="AQ1689" s="41"/>
      <c r="AR1689" s="260" t="s">
        <v>2276</v>
      </c>
      <c r="AS1689" s="72"/>
      <c r="AT1689" s="72"/>
      <c r="AU1689" s="72"/>
      <c r="AV1689" s="72"/>
      <c r="AW1689" s="72"/>
      <c r="AX1689" s="72"/>
      <c r="AY1689" s="72"/>
      <c r="AZ1689" s="72"/>
      <c r="BA1689" s="72"/>
      <c r="BB1689" s="72"/>
      <c r="BC1689" s="72"/>
      <c r="BD1689" s="72"/>
      <c r="BE1689" s="72"/>
      <c r="BF1689" s="72"/>
      <c r="BG1689" s="72"/>
      <c r="BH1689" s="72"/>
      <c r="BI1689" s="72"/>
      <c r="BJ1689" s="72"/>
      <c r="BK1689" s="72"/>
      <c r="BL1689" s="72"/>
      <c r="BM1689" s="72"/>
      <c r="BN1689" s="72"/>
      <c r="BO1689" s="72"/>
      <c r="BP1689" s="72"/>
      <c r="BQ1689" s="72"/>
      <c r="BR1689" s="72"/>
      <c r="BS1689" s="72"/>
      <c r="BT1689" s="72"/>
      <c r="BU1689" s="72"/>
      <c r="BV1689" s="72"/>
      <c r="BW1689" s="72"/>
      <c r="BX1689" s="72"/>
      <c r="BY1689" s="72"/>
      <c r="BZ1689" s="72"/>
      <c r="CA1689" s="72"/>
      <c r="CB1689" s="72"/>
      <c r="CC1689" s="72"/>
      <c r="CD1689" s="72"/>
      <c r="CE1689" s="72"/>
      <c r="CF1689" s="72"/>
      <c r="CG1689" s="72"/>
      <c r="CH1689" s="72"/>
    </row>
    <row r="1690" spans="1:86" s="61" customFormat="1" ht="94.5" customHeight="1">
      <c r="A1690" s="37">
        <v>11</v>
      </c>
      <c r="B1690" s="244" t="s">
        <v>458</v>
      </c>
      <c r="C1690" s="189" t="s">
        <v>459</v>
      </c>
      <c r="D1690" s="190">
        <v>1.9</v>
      </c>
      <c r="E1690" s="321">
        <v>12395</v>
      </c>
      <c r="F1690" s="190">
        <v>1.9</v>
      </c>
      <c r="G1690" s="321">
        <v>12395</v>
      </c>
      <c r="H1690" s="37"/>
      <c r="I1690" s="37"/>
      <c r="J1690" s="37"/>
      <c r="K1690" s="37"/>
      <c r="L1690" s="37"/>
      <c r="M1690" s="37"/>
      <c r="N1690" s="37"/>
      <c r="O1690" s="37"/>
      <c r="P1690" s="37"/>
      <c r="Q1690" s="37"/>
      <c r="R1690" s="37"/>
      <c r="S1690" s="39"/>
      <c r="T1690" s="40"/>
      <c r="U1690" s="39"/>
      <c r="V1690" s="41"/>
      <c r="W1690" s="41"/>
      <c r="X1690" s="41"/>
      <c r="Y1690" s="93"/>
      <c r="Z1690" s="235" t="s">
        <v>2185</v>
      </c>
      <c r="AA1690" s="235" t="s">
        <v>2186</v>
      </c>
      <c r="AB1690" s="260" t="s">
        <v>13</v>
      </c>
      <c r="AC1690" s="257">
        <v>1</v>
      </c>
      <c r="AD1690" s="257" t="s">
        <v>14</v>
      </c>
      <c r="AE1690" s="41"/>
      <c r="AF1690" s="39"/>
      <c r="AG1690" s="39"/>
      <c r="AH1690" s="40"/>
      <c r="AI1690" s="39"/>
      <c r="AJ1690" s="41"/>
      <c r="AK1690" s="41"/>
      <c r="AL1690" s="39"/>
      <c r="AM1690" s="39"/>
      <c r="AN1690" s="40"/>
      <c r="AO1690" s="39"/>
      <c r="AP1690" s="41"/>
      <c r="AQ1690" s="41"/>
      <c r="AR1690" s="260" t="s">
        <v>2276</v>
      </c>
      <c r="AS1690" s="72"/>
      <c r="AT1690" s="72"/>
      <c r="AU1690" s="72"/>
      <c r="AV1690" s="72"/>
      <c r="AW1690" s="72"/>
      <c r="AX1690" s="72"/>
      <c r="AY1690" s="72"/>
      <c r="AZ1690" s="72"/>
      <c r="BA1690" s="72"/>
      <c r="BB1690" s="72"/>
      <c r="BC1690" s="72"/>
      <c r="BD1690" s="72"/>
      <c r="BE1690" s="72"/>
      <c r="BF1690" s="72"/>
      <c r="BG1690" s="72"/>
      <c r="BH1690" s="72"/>
      <c r="BI1690" s="72"/>
      <c r="BJ1690" s="72"/>
      <c r="BK1690" s="72"/>
      <c r="BL1690" s="72"/>
      <c r="BM1690" s="72"/>
      <c r="BN1690" s="72"/>
      <c r="BO1690" s="72"/>
      <c r="BP1690" s="72"/>
      <c r="BQ1690" s="72"/>
      <c r="BR1690" s="72"/>
      <c r="BS1690" s="72"/>
      <c r="BT1690" s="72"/>
      <c r="BU1690" s="72"/>
      <c r="BV1690" s="72"/>
      <c r="BW1690" s="72"/>
      <c r="BX1690" s="72"/>
      <c r="BY1690" s="72"/>
      <c r="BZ1690" s="72"/>
      <c r="CA1690" s="72"/>
      <c r="CB1690" s="72"/>
      <c r="CC1690" s="72"/>
      <c r="CD1690" s="72"/>
      <c r="CE1690" s="72"/>
      <c r="CF1690" s="72"/>
      <c r="CG1690" s="72"/>
      <c r="CH1690" s="72"/>
    </row>
    <row r="1691" spans="1:86" s="61" customFormat="1" ht="49.5" customHeight="1">
      <c r="A1691" s="431">
        <v>12</v>
      </c>
      <c r="B1691" s="431" t="s">
        <v>296</v>
      </c>
      <c r="C1691" s="622" t="s">
        <v>297</v>
      </c>
      <c r="D1691" s="622">
        <v>1.4</v>
      </c>
      <c r="E1691" s="622">
        <v>10220</v>
      </c>
      <c r="F1691" s="622">
        <v>1.4</v>
      </c>
      <c r="G1691" s="622">
        <v>10220</v>
      </c>
      <c r="H1691" s="622"/>
      <c r="I1691" s="622"/>
      <c r="J1691" s="622"/>
      <c r="K1691" s="622"/>
      <c r="L1691" s="622"/>
      <c r="M1691" s="622"/>
      <c r="N1691" s="431"/>
      <c r="O1691" s="431"/>
      <c r="P1691" s="431"/>
      <c r="Q1691" s="431"/>
      <c r="R1691" s="431"/>
      <c r="S1691" s="431"/>
      <c r="T1691" s="431"/>
      <c r="U1691" s="431"/>
      <c r="V1691" s="431"/>
      <c r="W1691" s="431"/>
      <c r="X1691" s="431"/>
      <c r="Y1691" s="431"/>
      <c r="Z1691" s="431" t="s">
        <v>2187</v>
      </c>
      <c r="AA1691" s="431" t="s">
        <v>2188</v>
      </c>
      <c r="AB1691" s="429" t="s">
        <v>42</v>
      </c>
      <c r="AC1691" s="260">
        <v>0.66</v>
      </c>
      <c r="AD1691" s="260" t="s">
        <v>5</v>
      </c>
      <c r="AE1691" s="427"/>
      <c r="AF1691" s="427"/>
      <c r="AG1691" s="427"/>
      <c r="AH1691" s="427"/>
      <c r="AI1691" s="427"/>
      <c r="AJ1691" s="427"/>
      <c r="AK1691" s="427"/>
      <c r="AL1691" s="427"/>
      <c r="AM1691" s="427"/>
      <c r="AN1691" s="427"/>
      <c r="AO1691" s="427"/>
      <c r="AP1691" s="427"/>
      <c r="AQ1691" s="427"/>
      <c r="AR1691" s="429" t="s">
        <v>2276</v>
      </c>
      <c r="AS1691" s="72"/>
      <c r="AT1691" s="72"/>
      <c r="AU1691" s="72"/>
      <c r="AV1691" s="72"/>
      <c r="AW1691" s="72"/>
      <c r="AX1691" s="72"/>
      <c r="AY1691" s="72"/>
      <c r="AZ1691" s="72"/>
      <c r="BA1691" s="72"/>
      <c r="BB1691" s="72"/>
      <c r="BC1691" s="72"/>
      <c r="BD1691" s="72"/>
      <c r="BE1691" s="72"/>
      <c r="BF1691" s="72"/>
      <c r="BG1691" s="72"/>
      <c r="BH1691" s="72"/>
      <c r="BI1691" s="72"/>
      <c r="BJ1691" s="72"/>
      <c r="BK1691" s="72"/>
      <c r="BL1691" s="72"/>
      <c r="BM1691" s="72"/>
      <c r="BN1691" s="72"/>
      <c r="BO1691" s="72"/>
      <c r="BP1691" s="72"/>
      <c r="BQ1691" s="72"/>
      <c r="BR1691" s="72"/>
      <c r="BS1691" s="72"/>
      <c r="BT1691" s="72"/>
      <c r="BU1691" s="72"/>
      <c r="BV1691" s="72"/>
      <c r="BW1691" s="72"/>
      <c r="BX1691" s="72"/>
      <c r="BY1691" s="72"/>
      <c r="BZ1691" s="72"/>
      <c r="CA1691" s="72"/>
      <c r="CB1691" s="72"/>
      <c r="CC1691" s="72"/>
      <c r="CD1691" s="72"/>
      <c r="CE1691" s="72"/>
      <c r="CF1691" s="72"/>
      <c r="CG1691" s="72"/>
      <c r="CH1691" s="72"/>
    </row>
    <row r="1692" spans="1:86" s="61" customFormat="1" ht="49.5" customHeight="1">
      <c r="A1692" s="432"/>
      <c r="B1692" s="432"/>
      <c r="C1692" s="623"/>
      <c r="D1692" s="623"/>
      <c r="E1692" s="623"/>
      <c r="F1692" s="623"/>
      <c r="G1692" s="623"/>
      <c r="H1692" s="623"/>
      <c r="I1692" s="623"/>
      <c r="J1692" s="623"/>
      <c r="K1692" s="623"/>
      <c r="L1692" s="623"/>
      <c r="M1692" s="623"/>
      <c r="N1692" s="432"/>
      <c r="O1692" s="432"/>
      <c r="P1692" s="432"/>
      <c r="Q1692" s="432"/>
      <c r="R1692" s="432"/>
      <c r="S1692" s="432"/>
      <c r="T1692" s="432"/>
      <c r="U1692" s="432"/>
      <c r="V1692" s="432"/>
      <c r="W1692" s="432"/>
      <c r="X1692" s="432"/>
      <c r="Y1692" s="432"/>
      <c r="Z1692" s="432"/>
      <c r="AA1692" s="432"/>
      <c r="AB1692" s="430"/>
      <c r="AC1692" s="260">
        <v>4818</v>
      </c>
      <c r="AD1692" s="260" t="s">
        <v>8</v>
      </c>
      <c r="AE1692" s="428"/>
      <c r="AF1692" s="428"/>
      <c r="AG1692" s="428"/>
      <c r="AH1692" s="428"/>
      <c r="AI1692" s="428"/>
      <c r="AJ1692" s="428"/>
      <c r="AK1692" s="428"/>
      <c r="AL1692" s="428"/>
      <c r="AM1692" s="428"/>
      <c r="AN1692" s="428"/>
      <c r="AO1692" s="428"/>
      <c r="AP1692" s="428"/>
      <c r="AQ1692" s="428"/>
      <c r="AR1692" s="430"/>
      <c r="AS1692" s="72"/>
      <c r="AT1692" s="72"/>
      <c r="AU1692" s="72"/>
      <c r="AV1692" s="72"/>
      <c r="AW1692" s="72"/>
      <c r="AX1692" s="72"/>
      <c r="AY1692" s="72"/>
      <c r="AZ1692" s="72"/>
      <c r="BA1692" s="72"/>
      <c r="BB1692" s="72"/>
      <c r="BC1692" s="72"/>
      <c r="BD1692" s="72"/>
      <c r="BE1692" s="72"/>
      <c r="BF1692" s="72"/>
      <c r="BG1692" s="72"/>
      <c r="BH1692" s="72"/>
      <c r="BI1692" s="72"/>
      <c r="BJ1692" s="72"/>
      <c r="BK1692" s="72"/>
      <c r="BL1692" s="72"/>
      <c r="BM1692" s="72"/>
      <c r="BN1692" s="72"/>
      <c r="BO1692" s="72"/>
      <c r="BP1692" s="72"/>
      <c r="BQ1692" s="72"/>
      <c r="BR1692" s="72"/>
      <c r="BS1692" s="72"/>
      <c r="BT1692" s="72"/>
      <c r="BU1692" s="72"/>
      <c r="BV1692" s="72"/>
      <c r="BW1692" s="72"/>
      <c r="BX1692" s="72"/>
      <c r="BY1692" s="72"/>
      <c r="BZ1692" s="72"/>
      <c r="CA1692" s="72"/>
      <c r="CB1692" s="72"/>
      <c r="CC1692" s="72"/>
      <c r="CD1692" s="72"/>
      <c r="CE1692" s="72"/>
      <c r="CF1692" s="72"/>
      <c r="CG1692" s="72"/>
      <c r="CH1692" s="72"/>
    </row>
    <row r="1693" spans="1:86" s="61" customFormat="1" ht="92.25" customHeight="1">
      <c r="A1693" s="37">
        <v>14</v>
      </c>
      <c r="B1693" s="244" t="s">
        <v>264</v>
      </c>
      <c r="C1693" s="189" t="s">
        <v>265</v>
      </c>
      <c r="D1693" s="190">
        <v>0.5</v>
      </c>
      <c r="E1693" s="321">
        <v>5250</v>
      </c>
      <c r="F1693" s="190">
        <v>0.5</v>
      </c>
      <c r="G1693" s="321">
        <v>5250</v>
      </c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9"/>
      <c r="T1693" s="40"/>
      <c r="U1693" s="39"/>
      <c r="V1693" s="41"/>
      <c r="W1693" s="41"/>
      <c r="X1693" s="41"/>
      <c r="Y1693" s="93"/>
      <c r="Z1693" s="235" t="s">
        <v>2189</v>
      </c>
      <c r="AA1693" s="235" t="s">
        <v>2190</v>
      </c>
      <c r="AB1693" s="260" t="s">
        <v>13</v>
      </c>
      <c r="AC1693" s="257">
        <v>1</v>
      </c>
      <c r="AD1693" s="257" t="s">
        <v>14</v>
      </c>
      <c r="AE1693" s="41"/>
      <c r="AF1693" s="39"/>
      <c r="AG1693" s="39"/>
      <c r="AH1693" s="40"/>
      <c r="AI1693" s="39"/>
      <c r="AJ1693" s="41"/>
      <c r="AK1693" s="41"/>
      <c r="AL1693" s="39"/>
      <c r="AM1693" s="39"/>
      <c r="AN1693" s="40"/>
      <c r="AO1693" s="39"/>
      <c r="AP1693" s="41"/>
      <c r="AQ1693" s="41"/>
      <c r="AR1693" s="260" t="s">
        <v>2276</v>
      </c>
      <c r="AS1693" s="72"/>
      <c r="AT1693" s="72"/>
      <c r="AU1693" s="72"/>
      <c r="AV1693" s="72"/>
      <c r="AW1693" s="72"/>
      <c r="AX1693" s="72"/>
      <c r="AY1693" s="72"/>
      <c r="AZ1693" s="72"/>
      <c r="BA1693" s="72"/>
      <c r="BB1693" s="72"/>
      <c r="BC1693" s="72"/>
      <c r="BD1693" s="72"/>
      <c r="BE1693" s="72"/>
      <c r="BF1693" s="72"/>
      <c r="BG1693" s="72"/>
      <c r="BH1693" s="72"/>
      <c r="BI1693" s="72"/>
      <c r="BJ1693" s="72"/>
      <c r="BK1693" s="72"/>
      <c r="BL1693" s="72"/>
      <c r="BM1693" s="72"/>
      <c r="BN1693" s="72"/>
      <c r="BO1693" s="72"/>
      <c r="BP1693" s="72"/>
      <c r="BQ1693" s="72"/>
      <c r="BR1693" s="72"/>
      <c r="BS1693" s="72"/>
      <c r="BT1693" s="72"/>
      <c r="BU1693" s="72"/>
      <c r="BV1693" s="72"/>
      <c r="BW1693" s="72"/>
      <c r="BX1693" s="72"/>
      <c r="BY1693" s="72"/>
      <c r="BZ1693" s="72"/>
      <c r="CA1693" s="72"/>
      <c r="CB1693" s="72"/>
      <c r="CC1693" s="72"/>
      <c r="CD1693" s="72"/>
      <c r="CE1693" s="72"/>
      <c r="CF1693" s="72"/>
      <c r="CG1693" s="72"/>
      <c r="CH1693" s="72"/>
    </row>
    <row r="1694" spans="1:86" s="61" customFormat="1" ht="96" customHeight="1">
      <c r="A1694" s="37">
        <v>15</v>
      </c>
      <c r="B1694" s="244">
        <v>333711</v>
      </c>
      <c r="C1694" s="189" t="s">
        <v>206</v>
      </c>
      <c r="D1694" s="190">
        <v>2</v>
      </c>
      <c r="E1694" s="321">
        <v>28000</v>
      </c>
      <c r="F1694" s="190">
        <v>2</v>
      </c>
      <c r="G1694" s="321">
        <v>28000</v>
      </c>
      <c r="H1694" s="37"/>
      <c r="I1694" s="37"/>
      <c r="J1694" s="37"/>
      <c r="K1694" s="37"/>
      <c r="L1694" s="37"/>
      <c r="M1694" s="37"/>
      <c r="N1694" s="37"/>
      <c r="O1694" s="37"/>
      <c r="P1694" s="37"/>
      <c r="Q1694" s="37"/>
      <c r="R1694" s="37"/>
      <c r="S1694" s="39"/>
      <c r="T1694" s="40"/>
      <c r="U1694" s="39"/>
      <c r="V1694" s="41"/>
      <c r="W1694" s="41"/>
      <c r="X1694" s="41"/>
      <c r="Y1694" s="93"/>
      <c r="Z1694" s="235" t="s">
        <v>2191</v>
      </c>
      <c r="AA1694" s="235" t="s">
        <v>2192</v>
      </c>
      <c r="AB1694" s="260" t="s">
        <v>13</v>
      </c>
      <c r="AC1694" s="257">
        <v>1</v>
      </c>
      <c r="AD1694" s="257" t="s">
        <v>14</v>
      </c>
      <c r="AE1694" s="41"/>
      <c r="AF1694" s="39"/>
      <c r="AG1694" s="39"/>
      <c r="AH1694" s="40"/>
      <c r="AI1694" s="39"/>
      <c r="AJ1694" s="41"/>
      <c r="AK1694" s="41"/>
      <c r="AL1694" s="39"/>
      <c r="AM1694" s="39"/>
      <c r="AN1694" s="40"/>
      <c r="AO1694" s="39"/>
      <c r="AP1694" s="41"/>
      <c r="AQ1694" s="41"/>
      <c r="AR1694" s="260" t="s">
        <v>2276</v>
      </c>
      <c r="AS1694" s="72"/>
      <c r="AT1694" s="72"/>
      <c r="AU1694" s="72"/>
      <c r="AV1694" s="72"/>
      <c r="AW1694" s="72"/>
      <c r="AX1694" s="72"/>
      <c r="AY1694" s="72"/>
      <c r="AZ1694" s="72"/>
      <c r="BA1694" s="72"/>
      <c r="BB1694" s="72"/>
      <c r="BC1694" s="72"/>
      <c r="BD1694" s="72"/>
      <c r="BE1694" s="72"/>
      <c r="BF1694" s="72"/>
      <c r="BG1694" s="72"/>
      <c r="BH1694" s="72"/>
      <c r="BI1694" s="72"/>
      <c r="BJ1694" s="72"/>
      <c r="BK1694" s="72"/>
      <c r="BL1694" s="72"/>
      <c r="BM1694" s="72"/>
      <c r="BN1694" s="72"/>
      <c r="BO1694" s="72"/>
      <c r="BP1694" s="72"/>
      <c r="BQ1694" s="72"/>
      <c r="BR1694" s="72"/>
      <c r="BS1694" s="72"/>
      <c r="BT1694" s="72"/>
      <c r="BU1694" s="72"/>
      <c r="BV1694" s="72"/>
      <c r="BW1694" s="72"/>
      <c r="BX1694" s="72"/>
      <c r="BY1694" s="72"/>
      <c r="BZ1694" s="72"/>
      <c r="CA1694" s="72"/>
      <c r="CB1694" s="72"/>
      <c r="CC1694" s="72"/>
      <c r="CD1694" s="72"/>
      <c r="CE1694" s="72"/>
      <c r="CF1694" s="72"/>
      <c r="CG1694" s="72"/>
      <c r="CH1694" s="72"/>
    </row>
    <row r="1695" spans="1:86" s="61" customFormat="1" ht="96" customHeight="1">
      <c r="A1695" s="37">
        <v>16</v>
      </c>
      <c r="B1695" s="244" t="s">
        <v>191</v>
      </c>
      <c r="C1695" s="189" t="s">
        <v>192</v>
      </c>
      <c r="D1695" s="190">
        <v>1.1000000000000001</v>
      </c>
      <c r="E1695" s="321">
        <v>9450</v>
      </c>
      <c r="F1695" s="190">
        <v>1.1000000000000001</v>
      </c>
      <c r="G1695" s="321">
        <v>9450</v>
      </c>
      <c r="H1695" s="37"/>
      <c r="I1695" s="37"/>
      <c r="J1695" s="37"/>
      <c r="K1695" s="37"/>
      <c r="L1695" s="37"/>
      <c r="M1695" s="37"/>
      <c r="N1695" s="37"/>
      <c r="O1695" s="37"/>
      <c r="P1695" s="37"/>
      <c r="Q1695" s="37"/>
      <c r="R1695" s="37"/>
      <c r="S1695" s="39"/>
      <c r="T1695" s="235"/>
      <c r="U1695" s="235"/>
      <c r="V1695" s="245"/>
      <c r="W1695" s="41"/>
      <c r="X1695" s="41"/>
      <c r="Y1695" s="93"/>
      <c r="Z1695" s="235" t="s">
        <v>2193</v>
      </c>
      <c r="AA1695" s="235" t="s">
        <v>2194</v>
      </c>
      <c r="AB1695" s="260" t="s">
        <v>13</v>
      </c>
      <c r="AC1695" s="257">
        <v>1</v>
      </c>
      <c r="AD1695" s="257" t="s">
        <v>14</v>
      </c>
      <c r="AE1695" s="41"/>
      <c r="AF1695" s="39"/>
      <c r="AG1695" s="39"/>
      <c r="AH1695" s="40"/>
      <c r="AI1695" s="39"/>
      <c r="AJ1695" s="41"/>
      <c r="AK1695" s="41"/>
      <c r="AL1695" s="39"/>
      <c r="AM1695" s="39"/>
      <c r="AN1695" s="40"/>
      <c r="AO1695" s="39"/>
      <c r="AP1695" s="41"/>
      <c r="AQ1695" s="41"/>
      <c r="AR1695" s="260" t="s">
        <v>2276</v>
      </c>
      <c r="AS1695" s="72"/>
      <c r="AT1695" s="72"/>
      <c r="AU1695" s="72"/>
      <c r="AV1695" s="72"/>
      <c r="AW1695" s="72"/>
      <c r="AX1695" s="72"/>
      <c r="AY1695" s="72"/>
      <c r="AZ1695" s="72"/>
      <c r="BA1695" s="72"/>
      <c r="BB1695" s="72"/>
      <c r="BC1695" s="72"/>
      <c r="BD1695" s="72"/>
      <c r="BE1695" s="72"/>
      <c r="BF1695" s="72"/>
      <c r="BG1695" s="72"/>
      <c r="BH1695" s="72"/>
      <c r="BI1695" s="72"/>
      <c r="BJ1695" s="72"/>
      <c r="BK1695" s="72"/>
      <c r="BL1695" s="72"/>
      <c r="BM1695" s="72"/>
      <c r="BN1695" s="72"/>
      <c r="BO1695" s="72"/>
      <c r="BP1695" s="72"/>
      <c r="BQ1695" s="72"/>
      <c r="BR1695" s="72"/>
      <c r="BS1695" s="72"/>
      <c r="BT1695" s="72"/>
      <c r="BU1695" s="72"/>
      <c r="BV1695" s="72"/>
      <c r="BW1695" s="72"/>
      <c r="BX1695" s="72"/>
      <c r="BY1695" s="72"/>
      <c r="BZ1695" s="72"/>
      <c r="CA1695" s="72"/>
      <c r="CB1695" s="72"/>
      <c r="CC1695" s="72"/>
      <c r="CD1695" s="72"/>
      <c r="CE1695" s="72"/>
      <c r="CF1695" s="72"/>
      <c r="CG1695" s="72"/>
      <c r="CH1695" s="72"/>
    </row>
    <row r="1696" spans="1:86" ht="19.5" customHeight="1">
      <c r="A1696" s="731">
        <v>21</v>
      </c>
      <c r="B1696" s="463">
        <v>333605</v>
      </c>
      <c r="C1696" s="487" t="s">
        <v>178</v>
      </c>
      <c r="D1696" s="733">
        <v>1.1000000000000001</v>
      </c>
      <c r="E1696" s="733">
        <v>13310</v>
      </c>
      <c r="F1696" s="733">
        <v>1.1000000000000001</v>
      </c>
      <c r="G1696" s="733">
        <v>13310</v>
      </c>
      <c r="H1696" s="489" t="s">
        <v>1677</v>
      </c>
      <c r="I1696" s="489" t="s">
        <v>1678</v>
      </c>
      <c r="J1696" s="440" t="s">
        <v>11</v>
      </c>
      <c r="K1696" s="944">
        <v>0.89</v>
      </c>
      <c r="L1696" s="321" t="s">
        <v>5</v>
      </c>
      <c r="M1696" s="733">
        <v>20533.8419268</v>
      </c>
      <c r="N1696" s="489"/>
      <c r="O1696" s="489"/>
      <c r="P1696" s="372"/>
      <c r="Q1696" s="372"/>
      <c r="R1696" s="372"/>
      <c r="S1696" s="418"/>
      <c r="T1696" s="418"/>
      <c r="U1696" s="418"/>
      <c r="V1696" s="418"/>
      <c r="W1696" s="418"/>
      <c r="X1696" s="418"/>
      <c r="Y1696" s="418"/>
      <c r="Z1696" s="418"/>
      <c r="AA1696" s="418"/>
      <c r="AB1696" s="418"/>
      <c r="AC1696" s="418"/>
      <c r="AD1696" s="418"/>
      <c r="AE1696" s="418"/>
      <c r="AF1696" s="418"/>
      <c r="AG1696" s="418"/>
      <c r="AH1696" s="418"/>
      <c r="AI1696" s="418"/>
      <c r="AJ1696" s="418"/>
      <c r="AK1696" s="418"/>
      <c r="AL1696" s="418"/>
      <c r="AM1696" s="418"/>
      <c r="AN1696" s="418"/>
      <c r="AO1696" s="418"/>
      <c r="AP1696" s="418"/>
      <c r="AQ1696" s="418"/>
      <c r="AR1696" s="418"/>
    </row>
    <row r="1697" spans="1:86" ht="19.5" customHeight="1">
      <c r="A1697" s="732"/>
      <c r="B1697" s="464"/>
      <c r="C1697" s="508"/>
      <c r="D1697" s="734"/>
      <c r="E1697" s="734"/>
      <c r="F1697" s="734"/>
      <c r="G1697" s="734"/>
      <c r="H1697" s="490"/>
      <c r="I1697" s="490"/>
      <c r="J1697" s="442"/>
      <c r="K1697" s="321">
        <v>10768</v>
      </c>
      <c r="L1697" s="321" t="s">
        <v>8</v>
      </c>
      <c r="M1697" s="734"/>
      <c r="N1697" s="490"/>
      <c r="O1697" s="490"/>
      <c r="P1697" s="373"/>
      <c r="Q1697" s="373"/>
      <c r="R1697" s="373"/>
      <c r="S1697" s="419"/>
      <c r="T1697" s="419"/>
      <c r="U1697" s="419"/>
      <c r="V1697" s="419"/>
      <c r="W1697" s="419"/>
      <c r="X1697" s="419"/>
      <c r="Y1697" s="419"/>
      <c r="Z1697" s="419"/>
      <c r="AA1697" s="419"/>
      <c r="AB1697" s="419"/>
      <c r="AC1697" s="419"/>
      <c r="AD1697" s="419"/>
      <c r="AE1697" s="419"/>
      <c r="AF1697" s="419"/>
      <c r="AG1697" s="419"/>
      <c r="AH1697" s="419"/>
      <c r="AI1697" s="419"/>
      <c r="AJ1697" s="419"/>
      <c r="AK1697" s="419"/>
      <c r="AL1697" s="419"/>
      <c r="AM1697" s="419"/>
      <c r="AN1697" s="419"/>
      <c r="AO1697" s="419"/>
      <c r="AP1697" s="419"/>
      <c r="AQ1697" s="419"/>
      <c r="AR1697" s="419"/>
    </row>
    <row r="1698" spans="1:86" ht="19.5" customHeight="1">
      <c r="A1698" s="732"/>
      <c r="B1698" s="464"/>
      <c r="C1698" s="508"/>
      <c r="D1698" s="734"/>
      <c r="E1698" s="734"/>
      <c r="F1698" s="734"/>
      <c r="G1698" s="734"/>
      <c r="H1698" s="490"/>
      <c r="I1698" s="490"/>
      <c r="J1698" s="440" t="s">
        <v>12</v>
      </c>
      <c r="K1698" s="944">
        <v>497.95</v>
      </c>
      <c r="L1698" s="321" t="s">
        <v>8</v>
      </c>
      <c r="M1698" s="734"/>
      <c r="N1698" s="490"/>
      <c r="O1698" s="490"/>
      <c r="P1698" s="373"/>
      <c r="Q1698" s="373"/>
      <c r="R1698" s="373"/>
      <c r="S1698" s="419"/>
      <c r="T1698" s="419"/>
      <c r="U1698" s="419"/>
      <c r="V1698" s="419"/>
      <c r="W1698" s="419"/>
      <c r="X1698" s="419"/>
      <c r="Y1698" s="419"/>
      <c r="Z1698" s="419"/>
      <c r="AA1698" s="419"/>
      <c r="AB1698" s="419"/>
      <c r="AC1698" s="419"/>
      <c r="AD1698" s="419"/>
      <c r="AE1698" s="419"/>
      <c r="AF1698" s="419"/>
      <c r="AG1698" s="419"/>
      <c r="AH1698" s="419"/>
      <c r="AI1698" s="419"/>
      <c r="AJ1698" s="419"/>
      <c r="AK1698" s="419"/>
      <c r="AL1698" s="419"/>
      <c r="AM1698" s="419"/>
      <c r="AN1698" s="419"/>
      <c r="AO1698" s="419"/>
      <c r="AP1698" s="419"/>
      <c r="AQ1698" s="419"/>
      <c r="AR1698" s="419"/>
    </row>
    <row r="1699" spans="1:86" ht="19.5" customHeight="1">
      <c r="A1699" s="732"/>
      <c r="B1699" s="464"/>
      <c r="C1699" s="508"/>
      <c r="D1699" s="734"/>
      <c r="E1699" s="734"/>
      <c r="F1699" s="734"/>
      <c r="G1699" s="734"/>
      <c r="H1699" s="490"/>
      <c r="I1699" s="490"/>
      <c r="J1699" s="442"/>
      <c r="K1699" s="944">
        <v>0.89</v>
      </c>
      <c r="L1699" s="321" t="s">
        <v>5</v>
      </c>
      <c r="M1699" s="734"/>
      <c r="N1699" s="490"/>
      <c r="O1699" s="490"/>
      <c r="P1699" s="373"/>
      <c r="Q1699" s="373"/>
      <c r="R1699" s="373"/>
      <c r="S1699" s="419"/>
      <c r="T1699" s="419"/>
      <c r="U1699" s="419"/>
      <c r="V1699" s="419"/>
      <c r="W1699" s="419"/>
      <c r="X1699" s="419"/>
      <c r="Y1699" s="419"/>
      <c r="Z1699" s="419"/>
      <c r="AA1699" s="419"/>
      <c r="AB1699" s="419"/>
      <c r="AC1699" s="419"/>
      <c r="AD1699" s="419"/>
      <c r="AE1699" s="419"/>
      <c r="AF1699" s="419"/>
      <c r="AG1699" s="419"/>
      <c r="AH1699" s="419"/>
      <c r="AI1699" s="419"/>
      <c r="AJ1699" s="419"/>
      <c r="AK1699" s="419"/>
      <c r="AL1699" s="419"/>
      <c r="AM1699" s="419"/>
      <c r="AN1699" s="419"/>
      <c r="AO1699" s="419"/>
      <c r="AP1699" s="419"/>
      <c r="AQ1699" s="419"/>
      <c r="AR1699" s="419"/>
    </row>
    <row r="1700" spans="1:86" ht="19.5" customHeight="1">
      <c r="A1700" s="732"/>
      <c r="B1700" s="464"/>
      <c r="C1700" s="508"/>
      <c r="D1700" s="734"/>
      <c r="E1700" s="734"/>
      <c r="F1700" s="734"/>
      <c r="G1700" s="734"/>
      <c r="H1700" s="491"/>
      <c r="I1700" s="491"/>
      <c r="J1700" s="319" t="s">
        <v>17</v>
      </c>
      <c r="K1700" s="944">
        <v>736</v>
      </c>
      <c r="L1700" s="321" t="s">
        <v>8</v>
      </c>
      <c r="M1700" s="734"/>
      <c r="N1700" s="491"/>
      <c r="O1700" s="491"/>
      <c r="P1700" s="374"/>
      <c r="Q1700" s="246"/>
      <c r="R1700" s="246"/>
      <c r="S1700" s="420"/>
      <c r="T1700" s="420"/>
      <c r="U1700" s="420"/>
      <c r="V1700" s="420"/>
      <c r="W1700" s="420"/>
      <c r="X1700" s="420"/>
      <c r="Y1700" s="420"/>
      <c r="Z1700" s="420"/>
      <c r="AA1700" s="420"/>
      <c r="AB1700" s="420"/>
      <c r="AC1700" s="420"/>
      <c r="AD1700" s="420"/>
      <c r="AE1700" s="420"/>
      <c r="AF1700" s="420"/>
      <c r="AG1700" s="420"/>
      <c r="AH1700" s="420"/>
      <c r="AI1700" s="420"/>
      <c r="AJ1700" s="420"/>
      <c r="AK1700" s="420"/>
      <c r="AL1700" s="420"/>
      <c r="AM1700" s="420"/>
      <c r="AN1700" s="420"/>
      <c r="AO1700" s="420"/>
      <c r="AP1700" s="420"/>
      <c r="AQ1700" s="420"/>
      <c r="AR1700" s="420"/>
    </row>
    <row r="1701" spans="1:86" ht="18.75" customHeight="1">
      <c r="A1701" s="446">
        <v>22</v>
      </c>
      <c r="B1701" s="505" t="s">
        <v>185</v>
      </c>
      <c r="C1701" s="487" t="s">
        <v>186</v>
      </c>
      <c r="D1701" s="522">
        <v>1.1000000000000001</v>
      </c>
      <c r="E1701" s="522">
        <v>13488</v>
      </c>
      <c r="F1701" s="522">
        <v>1.1000000000000001</v>
      </c>
      <c r="G1701" s="522">
        <v>13488</v>
      </c>
      <c r="H1701" s="440" t="s">
        <v>1693</v>
      </c>
      <c r="I1701" s="440" t="s">
        <v>1694</v>
      </c>
      <c r="J1701" s="440" t="s">
        <v>11</v>
      </c>
      <c r="K1701" s="944">
        <v>0.78700000000000003</v>
      </c>
      <c r="L1701" s="321" t="s">
        <v>5</v>
      </c>
      <c r="M1701" s="522">
        <v>1373.7589068</v>
      </c>
      <c r="N1701" s="440"/>
      <c r="O1701" s="440"/>
      <c r="P1701" s="440"/>
      <c r="Q1701" s="440"/>
      <c r="R1701" s="440"/>
      <c r="S1701" s="440"/>
      <c r="T1701" s="443"/>
      <c r="U1701" s="443"/>
      <c r="V1701" s="443"/>
      <c r="W1701" s="443"/>
      <c r="X1701" s="443"/>
      <c r="Y1701" s="443"/>
      <c r="Z1701" s="443"/>
      <c r="AA1701" s="443"/>
      <c r="AB1701" s="443"/>
      <c r="AC1701" s="443"/>
      <c r="AD1701" s="443"/>
      <c r="AE1701" s="443"/>
      <c r="AF1701" s="443"/>
      <c r="AG1701" s="443"/>
      <c r="AH1701" s="443"/>
      <c r="AI1701" s="443"/>
      <c r="AJ1701" s="443"/>
      <c r="AK1701" s="443"/>
      <c r="AL1701" s="443"/>
      <c r="AM1701" s="443"/>
      <c r="AN1701" s="443"/>
      <c r="AO1701" s="443"/>
      <c r="AP1701" s="443"/>
      <c r="AQ1701" s="443"/>
      <c r="AR1701" s="443"/>
    </row>
    <row r="1702" spans="1:86" ht="18.75" customHeight="1">
      <c r="A1702" s="746"/>
      <c r="B1702" s="506"/>
      <c r="C1702" s="508"/>
      <c r="D1702" s="523"/>
      <c r="E1702" s="523"/>
      <c r="F1702" s="523"/>
      <c r="G1702" s="523"/>
      <c r="H1702" s="441"/>
      <c r="I1702" s="441"/>
      <c r="J1702" s="442"/>
      <c r="K1702" s="944">
        <v>315</v>
      </c>
      <c r="L1702" s="321" t="s">
        <v>8</v>
      </c>
      <c r="M1702" s="523"/>
      <c r="N1702" s="441"/>
      <c r="O1702" s="441"/>
      <c r="P1702" s="441"/>
      <c r="Q1702" s="441"/>
      <c r="R1702" s="441"/>
      <c r="S1702" s="441"/>
      <c r="T1702" s="444"/>
      <c r="U1702" s="444"/>
      <c r="V1702" s="444"/>
      <c r="W1702" s="444"/>
      <c r="X1702" s="444"/>
      <c r="Y1702" s="444"/>
      <c r="Z1702" s="444"/>
      <c r="AA1702" s="444"/>
      <c r="AB1702" s="444"/>
      <c r="AC1702" s="444"/>
      <c r="AD1702" s="444"/>
      <c r="AE1702" s="444"/>
      <c r="AF1702" s="444"/>
      <c r="AG1702" s="444"/>
      <c r="AH1702" s="444"/>
      <c r="AI1702" s="444"/>
      <c r="AJ1702" s="444"/>
      <c r="AK1702" s="444"/>
      <c r="AL1702" s="444"/>
      <c r="AM1702" s="444"/>
      <c r="AN1702" s="444"/>
      <c r="AO1702" s="444"/>
      <c r="AP1702" s="444"/>
      <c r="AQ1702" s="444"/>
      <c r="AR1702" s="444"/>
    </row>
    <row r="1703" spans="1:86" ht="18.75" customHeight="1">
      <c r="A1703" s="746"/>
      <c r="B1703" s="506"/>
      <c r="C1703" s="508"/>
      <c r="D1703" s="523"/>
      <c r="E1703" s="523"/>
      <c r="F1703" s="523"/>
      <c r="G1703" s="523"/>
      <c r="H1703" s="441"/>
      <c r="I1703" s="441"/>
      <c r="J1703" s="440" t="s">
        <v>12</v>
      </c>
      <c r="K1703" s="944">
        <v>200.89</v>
      </c>
      <c r="L1703" s="321" t="s">
        <v>8</v>
      </c>
      <c r="M1703" s="523"/>
      <c r="N1703" s="441"/>
      <c r="O1703" s="441"/>
      <c r="P1703" s="441"/>
      <c r="Q1703" s="441"/>
      <c r="R1703" s="441"/>
      <c r="S1703" s="441"/>
      <c r="T1703" s="444"/>
      <c r="U1703" s="444"/>
      <c r="V1703" s="444"/>
      <c r="W1703" s="444"/>
      <c r="X1703" s="444"/>
      <c r="Y1703" s="444"/>
      <c r="Z1703" s="444"/>
      <c r="AA1703" s="444"/>
      <c r="AB1703" s="444"/>
      <c r="AC1703" s="444"/>
      <c r="AD1703" s="444"/>
      <c r="AE1703" s="444"/>
      <c r="AF1703" s="444"/>
      <c r="AG1703" s="444"/>
      <c r="AH1703" s="444"/>
      <c r="AI1703" s="444"/>
      <c r="AJ1703" s="444"/>
      <c r="AK1703" s="444"/>
      <c r="AL1703" s="444"/>
      <c r="AM1703" s="444"/>
      <c r="AN1703" s="444"/>
      <c r="AO1703" s="444"/>
      <c r="AP1703" s="444"/>
      <c r="AQ1703" s="444"/>
      <c r="AR1703" s="444"/>
    </row>
    <row r="1704" spans="1:86" ht="18.75" customHeight="1">
      <c r="A1704" s="447"/>
      <c r="B1704" s="507"/>
      <c r="C1704" s="488"/>
      <c r="D1704" s="524"/>
      <c r="E1704" s="524"/>
      <c r="F1704" s="524"/>
      <c r="G1704" s="524"/>
      <c r="H1704" s="442"/>
      <c r="I1704" s="442"/>
      <c r="J1704" s="442"/>
      <c r="K1704" s="944">
        <v>0.78700000000000003</v>
      </c>
      <c r="L1704" s="321" t="s">
        <v>5</v>
      </c>
      <c r="M1704" s="524"/>
      <c r="N1704" s="442"/>
      <c r="O1704" s="442"/>
      <c r="P1704" s="442"/>
      <c r="Q1704" s="442"/>
      <c r="R1704" s="442"/>
      <c r="S1704" s="442"/>
      <c r="T1704" s="445"/>
      <c r="U1704" s="445"/>
      <c r="V1704" s="445"/>
      <c r="W1704" s="445"/>
      <c r="X1704" s="445"/>
      <c r="Y1704" s="445"/>
      <c r="Z1704" s="445"/>
      <c r="AA1704" s="445"/>
      <c r="AB1704" s="445"/>
      <c r="AC1704" s="445"/>
      <c r="AD1704" s="445"/>
      <c r="AE1704" s="445"/>
      <c r="AF1704" s="445"/>
      <c r="AG1704" s="445"/>
      <c r="AH1704" s="445"/>
      <c r="AI1704" s="445"/>
      <c r="AJ1704" s="445"/>
      <c r="AK1704" s="445"/>
      <c r="AL1704" s="445"/>
      <c r="AM1704" s="445"/>
      <c r="AN1704" s="445"/>
      <c r="AO1704" s="445"/>
      <c r="AP1704" s="445"/>
      <c r="AQ1704" s="445"/>
      <c r="AR1704" s="445"/>
    </row>
    <row r="1705" spans="1:86" ht="18.75" customHeight="1">
      <c r="A1705" s="446">
        <v>23</v>
      </c>
      <c r="B1705" s="505" t="s">
        <v>191</v>
      </c>
      <c r="C1705" s="487" t="s">
        <v>192</v>
      </c>
      <c r="D1705" s="575">
        <v>1.1000000000000001</v>
      </c>
      <c r="E1705" s="575">
        <v>9450</v>
      </c>
      <c r="F1705" s="575">
        <v>1.1000000000000001</v>
      </c>
      <c r="G1705" s="575">
        <v>9450</v>
      </c>
      <c r="H1705" s="505"/>
      <c r="I1705" s="505"/>
      <c r="J1705" s="505"/>
      <c r="K1705" s="575"/>
      <c r="L1705" s="505"/>
      <c r="M1705" s="505"/>
      <c r="N1705" s="372" t="s">
        <v>1699</v>
      </c>
      <c r="O1705" s="372" t="s">
        <v>1700</v>
      </c>
      <c r="P1705" s="372" t="s">
        <v>11</v>
      </c>
      <c r="Q1705" s="218">
        <v>0.25</v>
      </c>
      <c r="R1705" s="226" t="s">
        <v>5</v>
      </c>
      <c r="S1705" s="418">
        <v>1999.7828208750716</v>
      </c>
      <c r="T1705" s="372"/>
      <c r="U1705" s="372"/>
      <c r="V1705" s="372"/>
      <c r="W1705" s="372"/>
      <c r="X1705" s="372"/>
      <c r="Y1705" s="372"/>
      <c r="Z1705" s="418"/>
      <c r="AA1705" s="418"/>
      <c r="AB1705" s="418"/>
      <c r="AC1705" s="418"/>
      <c r="AD1705" s="418"/>
      <c r="AE1705" s="418"/>
      <c r="AF1705" s="418"/>
      <c r="AG1705" s="418"/>
      <c r="AH1705" s="418"/>
      <c r="AI1705" s="418"/>
      <c r="AJ1705" s="418"/>
      <c r="AK1705" s="418"/>
      <c r="AL1705" s="418"/>
      <c r="AM1705" s="418"/>
      <c r="AN1705" s="418"/>
      <c r="AO1705" s="418"/>
      <c r="AP1705" s="418"/>
      <c r="AQ1705" s="418"/>
      <c r="AR1705" s="418"/>
    </row>
    <row r="1706" spans="1:86" ht="18.75" customHeight="1">
      <c r="A1706" s="746"/>
      <c r="B1706" s="506"/>
      <c r="C1706" s="508"/>
      <c r="D1706" s="576"/>
      <c r="E1706" s="576"/>
      <c r="F1706" s="576"/>
      <c r="G1706" s="576"/>
      <c r="H1706" s="506"/>
      <c r="I1706" s="506"/>
      <c r="J1706" s="506"/>
      <c r="K1706" s="576"/>
      <c r="L1706" s="506"/>
      <c r="M1706" s="506"/>
      <c r="N1706" s="373"/>
      <c r="O1706" s="373"/>
      <c r="P1706" s="374"/>
      <c r="Q1706" s="218">
        <v>2250</v>
      </c>
      <c r="R1706" s="226" t="s">
        <v>8</v>
      </c>
      <c r="S1706" s="419"/>
      <c r="T1706" s="373"/>
      <c r="U1706" s="373"/>
      <c r="V1706" s="373"/>
      <c r="W1706" s="373"/>
      <c r="X1706" s="373"/>
      <c r="Y1706" s="373"/>
      <c r="Z1706" s="419"/>
      <c r="AA1706" s="419"/>
      <c r="AB1706" s="419"/>
      <c r="AC1706" s="419"/>
      <c r="AD1706" s="419"/>
      <c r="AE1706" s="419"/>
      <c r="AF1706" s="419"/>
      <c r="AG1706" s="419"/>
      <c r="AH1706" s="419"/>
      <c r="AI1706" s="419"/>
      <c r="AJ1706" s="419"/>
      <c r="AK1706" s="419"/>
      <c r="AL1706" s="419"/>
      <c r="AM1706" s="419"/>
      <c r="AN1706" s="419"/>
      <c r="AO1706" s="419"/>
      <c r="AP1706" s="419"/>
      <c r="AQ1706" s="419"/>
      <c r="AR1706" s="419"/>
    </row>
    <row r="1707" spans="1:86" ht="18.75" customHeight="1">
      <c r="A1707" s="746"/>
      <c r="B1707" s="506"/>
      <c r="C1707" s="508"/>
      <c r="D1707" s="576"/>
      <c r="E1707" s="576"/>
      <c r="F1707" s="576"/>
      <c r="G1707" s="576"/>
      <c r="H1707" s="506"/>
      <c r="I1707" s="506"/>
      <c r="J1707" s="506"/>
      <c r="K1707" s="576"/>
      <c r="L1707" s="506"/>
      <c r="M1707" s="506"/>
      <c r="N1707" s="373"/>
      <c r="O1707" s="373"/>
      <c r="P1707" s="372" t="s">
        <v>12</v>
      </c>
      <c r="Q1707" s="218">
        <v>103</v>
      </c>
      <c r="R1707" s="112" t="s">
        <v>8</v>
      </c>
      <c r="S1707" s="419"/>
      <c r="T1707" s="373"/>
      <c r="U1707" s="373"/>
      <c r="V1707" s="373"/>
      <c r="W1707" s="373"/>
      <c r="X1707" s="373"/>
      <c r="Y1707" s="373"/>
      <c r="Z1707" s="419"/>
      <c r="AA1707" s="419"/>
      <c r="AB1707" s="419"/>
      <c r="AC1707" s="419"/>
      <c r="AD1707" s="419"/>
      <c r="AE1707" s="419"/>
      <c r="AF1707" s="419"/>
      <c r="AG1707" s="419"/>
      <c r="AH1707" s="419"/>
      <c r="AI1707" s="419"/>
      <c r="AJ1707" s="419"/>
      <c r="AK1707" s="419"/>
      <c r="AL1707" s="419"/>
      <c r="AM1707" s="419"/>
      <c r="AN1707" s="419"/>
      <c r="AO1707" s="419"/>
      <c r="AP1707" s="419"/>
      <c r="AQ1707" s="419"/>
      <c r="AR1707" s="419"/>
    </row>
    <row r="1708" spans="1:86" ht="18.75" customHeight="1">
      <c r="A1708" s="447"/>
      <c r="B1708" s="507"/>
      <c r="C1708" s="488"/>
      <c r="D1708" s="751"/>
      <c r="E1708" s="751"/>
      <c r="F1708" s="751"/>
      <c r="G1708" s="751"/>
      <c r="H1708" s="507"/>
      <c r="I1708" s="507"/>
      <c r="J1708" s="507"/>
      <c r="K1708" s="751"/>
      <c r="L1708" s="507"/>
      <c r="M1708" s="507"/>
      <c r="N1708" s="374"/>
      <c r="O1708" s="374"/>
      <c r="P1708" s="374"/>
      <c r="Q1708" s="218">
        <v>0.25</v>
      </c>
      <c r="R1708" s="226" t="s">
        <v>5</v>
      </c>
      <c r="S1708" s="420"/>
      <c r="T1708" s="374"/>
      <c r="U1708" s="374"/>
      <c r="V1708" s="374"/>
      <c r="W1708" s="374"/>
      <c r="X1708" s="374"/>
      <c r="Y1708" s="374"/>
      <c r="Z1708" s="420"/>
      <c r="AA1708" s="420"/>
      <c r="AB1708" s="420"/>
      <c r="AC1708" s="420"/>
      <c r="AD1708" s="420"/>
      <c r="AE1708" s="420"/>
      <c r="AF1708" s="420"/>
      <c r="AG1708" s="420"/>
      <c r="AH1708" s="420"/>
      <c r="AI1708" s="420"/>
      <c r="AJ1708" s="420"/>
      <c r="AK1708" s="420"/>
      <c r="AL1708" s="420"/>
      <c r="AM1708" s="420"/>
      <c r="AN1708" s="420"/>
      <c r="AO1708" s="420"/>
      <c r="AP1708" s="420"/>
      <c r="AQ1708" s="420"/>
      <c r="AR1708" s="420"/>
    </row>
    <row r="1709" spans="1:86" s="61" customFormat="1" ht="44.25" customHeight="1">
      <c r="A1709" s="747">
        <v>24</v>
      </c>
      <c r="B1709" s="505" t="s">
        <v>427</v>
      </c>
      <c r="C1709" s="487" t="s">
        <v>428</v>
      </c>
      <c r="D1709" s="522">
        <v>1</v>
      </c>
      <c r="E1709" s="522">
        <v>4300</v>
      </c>
      <c r="F1709" s="522">
        <v>1</v>
      </c>
      <c r="G1709" s="945">
        <v>4300</v>
      </c>
      <c r="H1709" s="405"/>
      <c r="I1709" s="405"/>
      <c r="J1709" s="405"/>
      <c r="K1709" s="390"/>
      <c r="L1709" s="390"/>
      <c r="M1709" s="390"/>
      <c r="N1709" s="540" t="s">
        <v>1679</v>
      </c>
      <c r="O1709" s="540" t="s">
        <v>1733</v>
      </c>
      <c r="P1709" s="372" t="s">
        <v>11</v>
      </c>
      <c r="Q1709" s="218">
        <v>0.1</v>
      </c>
      <c r="R1709" s="226" t="s">
        <v>5</v>
      </c>
      <c r="S1709" s="749">
        <v>1346.1</v>
      </c>
      <c r="T1709" s="540"/>
      <c r="U1709" s="540"/>
      <c r="V1709" s="372"/>
      <c r="W1709" s="372"/>
      <c r="X1709" s="372"/>
      <c r="Y1709" s="446"/>
      <c r="Z1709" s="446"/>
      <c r="AA1709" s="446"/>
      <c r="AB1709" s="446"/>
      <c r="AC1709" s="446"/>
      <c r="AD1709" s="446"/>
      <c r="AE1709" s="446"/>
      <c r="AF1709" s="446"/>
      <c r="AG1709" s="446"/>
      <c r="AH1709" s="446"/>
      <c r="AI1709" s="446"/>
      <c r="AJ1709" s="446"/>
      <c r="AK1709" s="446"/>
      <c r="AL1709" s="446"/>
      <c r="AM1709" s="446"/>
      <c r="AN1709" s="446"/>
      <c r="AO1709" s="446"/>
      <c r="AP1709" s="446"/>
      <c r="AQ1709" s="446"/>
      <c r="AR1709" s="446"/>
      <c r="AS1709" s="72"/>
      <c r="AT1709" s="72"/>
      <c r="AU1709" s="72"/>
      <c r="AV1709" s="72"/>
      <c r="AW1709" s="72"/>
      <c r="AX1709" s="72"/>
      <c r="AY1709" s="72"/>
      <c r="AZ1709" s="72"/>
      <c r="BA1709" s="72"/>
      <c r="BB1709" s="72"/>
      <c r="BC1709" s="72"/>
      <c r="BD1709" s="72"/>
      <c r="BE1709" s="72"/>
      <c r="BF1709" s="72"/>
      <c r="BG1709" s="72"/>
      <c r="BH1709" s="72"/>
      <c r="BI1709" s="72"/>
      <c r="BJ1709" s="72"/>
      <c r="BK1709" s="72"/>
      <c r="BL1709" s="72"/>
      <c r="BM1709" s="72"/>
      <c r="BN1709" s="72"/>
      <c r="BO1709" s="72"/>
      <c r="BP1709" s="72"/>
      <c r="BQ1709" s="72"/>
      <c r="BR1709" s="72"/>
      <c r="BS1709" s="72"/>
      <c r="BT1709" s="72"/>
      <c r="BU1709" s="72"/>
      <c r="BV1709" s="72"/>
      <c r="BW1709" s="72"/>
      <c r="BX1709" s="72"/>
      <c r="BY1709" s="72"/>
      <c r="BZ1709" s="72"/>
      <c r="CA1709" s="72"/>
      <c r="CB1709" s="72"/>
      <c r="CC1709" s="72"/>
      <c r="CD1709" s="72"/>
      <c r="CE1709" s="72"/>
      <c r="CF1709" s="72"/>
      <c r="CG1709" s="72"/>
      <c r="CH1709" s="72"/>
    </row>
    <row r="1710" spans="1:86" s="61" customFormat="1" ht="44.25" customHeight="1">
      <c r="A1710" s="748"/>
      <c r="B1710" s="507"/>
      <c r="C1710" s="488"/>
      <c r="D1710" s="524"/>
      <c r="E1710" s="524"/>
      <c r="F1710" s="524"/>
      <c r="G1710" s="945"/>
      <c r="H1710" s="407"/>
      <c r="I1710" s="407"/>
      <c r="J1710" s="407"/>
      <c r="K1710" s="392"/>
      <c r="L1710" s="392"/>
      <c r="M1710" s="392"/>
      <c r="N1710" s="542"/>
      <c r="O1710" s="542"/>
      <c r="P1710" s="374"/>
      <c r="Q1710" s="227">
        <v>430</v>
      </c>
      <c r="R1710" s="229" t="s">
        <v>8</v>
      </c>
      <c r="S1710" s="750"/>
      <c r="T1710" s="542"/>
      <c r="U1710" s="542"/>
      <c r="V1710" s="374"/>
      <c r="W1710" s="374"/>
      <c r="X1710" s="374"/>
      <c r="Y1710" s="447"/>
      <c r="Z1710" s="447"/>
      <c r="AA1710" s="447"/>
      <c r="AB1710" s="447"/>
      <c r="AC1710" s="447"/>
      <c r="AD1710" s="447"/>
      <c r="AE1710" s="447"/>
      <c r="AF1710" s="447"/>
      <c r="AG1710" s="447"/>
      <c r="AH1710" s="447"/>
      <c r="AI1710" s="447"/>
      <c r="AJ1710" s="447"/>
      <c r="AK1710" s="447"/>
      <c r="AL1710" s="447"/>
      <c r="AM1710" s="447"/>
      <c r="AN1710" s="447"/>
      <c r="AO1710" s="447"/>
      <c r="AP1710" s="447"/>
      <c r="AQ1710" s="447"/>
      <c r="AR1710" s="447"/>
      <c r="AS1710" s="72"/>
      <c r="AT1710" s="72"/>
      <c r="AU1710" s="72"/>
      <c r="AV1710" s="72"/>
      <c r="AW1710" s="72"/>
      <c r="AX1710" s="72"/>
      <c r="AY1710" s="72"/>
      <c r="AZ1710" s="72"/>
      <c r="BA1710" s="72"/>
      <c r="BB1710" s="72"/>
      <c r="BC1710" s="72"/>
      <c r="BD1710" s="72"/>
      <c r="BE1710" s="72"/>
      <c r="BF1710" s="72"/>
      <c r="BG1710" s="72"/>
      <c r="BH1710" s="72"/>
      <c r="BI1710" s="72"/>
      <c r="BJ1710" s="72"/>
      <c r="BK1710" s="72"/>
      <c r="BL1710" s="72"/>
      <c r="BM1710" s="72"/>
      <c r="BN1710" s="72"/>
      <c r="BO1710" s="72"/>
      <c r="BP1710" s="72"/>
      <c r="BQ1710" s="72"/>
      <c r="BR1710" s="72"/>
      <c r="BS1710" s="72"/>
      <c r="BT1710" s="72"/>
      <c r="BU1710" s="72"/>
      <c r="BV1710" s="72"/>
      <c r="BW1710" s="72"/>
      <c r="BX1710" s="72"/>
      <c r="BY1710" s="72"/>
      <c r="BZ1710" s="72"/>
      <c r="CA1710" s="72"/>
      <c r="CB1710" s="72"/>
      <c r="CC1710" s="72"/>
      <c r="CD1710" s="72"/>
      <c r="CE1710" s="72"/>
      <c r="CF1710" s="72"/>
      <c r="CG1710" s="72"/>
      <c r="CH1710" s="72"/>
    </row>
    <row r="1711" spans="1:86" s="61" customFormat="1" ht="44.25" customHeight="1">
      <c r="A1711" s="747">
        <v>25</v>
      </c>
      <c r="B1711" s="505" t="s">
        <v>505</v>
      </c>
      <c r="C1711" s="487" t="s">
        <v>506</v>
      </c>
      <c r="D1711" s="522">
        <v>1.17</v>
      </c>
      <c r="E1711" s="522">
        <v>7137</v>
      </c>
      <c r="F1711" s="522">
        <v>1.17</v>
      </c>
      <c r="G1711" s="945">
        <v>7137</v>
      </c>
      <c r="H1711" s="405"/>
      <c r="I1711" s="405"/>
      <c r="J1711" s="405"/>
      <c r="K1711" s="405"/>
      <c r="L1711" s="405"/>
      <c r="M1711" s="390"/>
      <c r="N1711" s="540" t="s">
        <v>1679</v>
      </c>
      <c r="O1711" s="540" t="s">
        <v>1706</v>
      </c>
      <c r="P1711" s="372" t="s">
        <v>11</v>
      </c>
      <c r="Q1711" s="218">
        <v>0.17</v>
      </c>
      <c r="R1711" s="226" t="s">
        <v>5</v>
      </c>
      <c r="S1711" s="749">
        <v>2288.4</v>
      </c>
      <c r="T1711" s="540"/>
      <c r="U1711" s="540"/>
      <c r="V1711" s="372"/>
      <c r="W1711" s="372"/>
      <c r="X1711" s="372"/>
      <c r="Y1711" s="446"/>
      <c r="Z1711" s="446"/>
      <c r="AA1711" s="446"/>
      <c r="AB1711" s="446"/>
      <c r="AC1711" s="446"/>
      <c r="AD1711" s="446"/>
      <c r="AE1711" s="446"/>
      <c r="AF1711" s="446"/>
      <c r="AG1711" s="446"/>
      <c r="AH1711" s="446"/>
      <c r="AI1711" s="446"/>
      <c r="AJ1711" s="446"/>
      <c r="AK1711" s="446"/>
      <c r="AL1711" s="446"/>
      <c r="AM1711" s="446"/>
      <c r="AN1711" s="446"/>
      <c r="AO1711" s="446"/>
      <c r="AP1711" s="446"/>
      <c r="AQ1711" s="446"/>
      <c r="AR1711" s="446"/>
      <c r="AS1711" s="72"/>
      <c r="AT1711" s="72"/>
      <c r="AU1711" s="72"/>
      <c r="AV1711" s="72"/>
      <c r="AW1711" s="72"/>
      <c r="AX1711" s="72"/>
      <c r="AY1711" s="72"/>
      <c r="AZ1711" s="72"/>
      <c r="BA1711" s="72"/>
      <c r="BB1711" s="72"/>
      <c r="BC1711" s="72"/>
      <c r="BD1711" s="72"/>
      <c r="BE1711" s="72"/>
      <c r="BF1711" s="72"/>
      <c r="BG1711" s="72"/>
      <c r="BH1711" s="72"/>
      <c r="BI1711" s="72"/>
      <c r="BJ1711" s="72"/>
      <c r="BK1711" s="72"/>
      <c r="BL1711" s="72"/>
      <c r="BM1711" s="72"/>
      <c r="BN1711" s="72"/>
      <c r="BO1711" s="72"/>
      <c r="BP1711" s="72"/>
      <c r="BQ1711" s="72"/>
      <c r="BR1711" s="72"/>
      <c r="BS1711" s="72"/>
      <c r="BT1711" s="72"/>
      <c r="BU1711" s="72"/>
      <c r="BV1711" s="72"/>
      <c r="BW1711" s="72"/>
      <c r="BX1711" s="72"/>
      <c r="BY1711" s="72"/>
      <c r="BZ1711" s="72"/>
      <c r="CA1711" s="72"/>
      <c r="CB1711" s="72"/>
      <c r="CC1711" s="72"/>
      <c r="CD1711" s="72"/>
      <c r="CE1711" s="72"/>
      <c r="CF1711" s="72"/>
      <c r="CG1711" s="72"/>
      <c r="CH1711" s="72"/>
    </row>
    <row r="1712" spans="1:86" s="61" customFormat="1" ht="44.25" customHeight="1">
      <c r="A1712" s="748"/>
      <c r="B1712" s="507"/>
      <c r="C1712" s="488"/>
      <c r="D1712" s="524"/>
      <c r="E1712" s="524"/>
      <c r="F1712" s="524"/>
      <c r="G1712" s="945"/>
      <c r="H1712" s="407"/>
      <c r="I1712" s="407"/>
      <c r="J1712" s="407"/>
      <c r="K1712" s="407"/>
      <c r="L1712" s="407"/>
      <c r="M1712" s="392"/>
      <c r="N1712" s="542"/>
      <c r="O1712" s="542"/>
      <c r="P1712" s="374"/>
      <c r="Q1712" s="227">
        <v>1037</v>
      </c>
      <c r="R1712" s="229" t="s">
        <v>8</v>
      </c>
      <c r="S1712" s="750"/>
      <c r="T1712" s="542"/>
      <c r="U1712" s="542"/>
      <c r="V1712" s="374"/>
      <c r="W1712" s="374"/>
      <c r="X1712" s="374"/>
      <c r="Y1712" s="447"/>
      <c r="Z1712" s="447"/>
      <c r="AA1712" s="447"/>
      <c r="AB1712" s="447"/>
      <c r="AC1712" s="447"/>
      <c r="AD1712" s="447"/>
      <c r="AE1712" s="447"/>
      <c r="AF1712" s="447"/>
      <c r="AG1712" s="447"/>
      <c r="AH1712" s="447"/>
      <c r="AI1712" s="447"/>
      <c r="AJ1712" s="447"/>
      <c r="AK1712" s="447"/>
      <c r="AL1712" s="447"/>
      <c r="AM1712" s="447"/>
      <c r="AN1712" s="447"/>
      <c r="AO1712" s="447"/>
      <c r="AP1712" s="447"/>
      <c r="AQ1712" s="447"/>
      <c r="AR1712" s="447"/>
      <c r="AS1712" s="72"/>
      <c r="AT1712" s="72"/>
      <c r="AU1712" s="72"/>
      <c r="AV1712" s="72"/>
      <c r="AW1712" s="72"/>
      <c r="AX1712" s="72"/>
      <c r="AY1712" s="72"/>
      <c r="AZ1712" s="72"/>
      <c r="BA1712" s="72"/>
      <c r="BB1712" s="72"/>
      <c r="BC1712" s="72"/>
      <c r="BD1712" s="72"/>
      <c r="BE1712" s="72"/>
      <c r="BF1712" s="72"/>
      <c r="BG1712" s="72"/>
      <c r="BH1712" s="72"/>
      <c r="BI1712" s="72"/>
      <c r="BJ1712" s="72"/>
      <c r="BK1712" s="72"/>
      <c r="BL1712" s="72"/>
      <c r="BM1712" s="72"/>
      <c r="BN1712" s="72"/>
      <c r="BO1712" s="72"/>
      <c r="BP1712" s="72"/>
      <c r="BQ1712" s="72"/>
      <c r="BR1712" s="72"/>
      <c r="BS1712" s="72"/>
      <c r="BT1712" s="72"/>
      <c r="BU1712" s="72"/>
      <c r="BV1712" s="72"/>
      <c r="BW1712" s="72"/>
      <c r="BX1712" s="72"/>
      <c r="BY1712" s="72"/>
      <c r="BZ1712" s="72"/>
      <c r="CA1712" s="72"/>
      <c r="CB1712" s="72"/>
      <c r="CC1712" s="72"/>
      <c r="CD1712" s="72"/>
      <c r="CE1712" s="72"/>
      <c r="CF1712" s="72"/>
      <c r="CG1712" s="72"/>
      <c r="CH1712" s="72"/>
    </row>
    <row r="1713" spans="1:86" s="61" customFormat="1" ht="44.25" customHeight="1">
      <c r="A1713" s="747">
        <v>26</v>
      </c>
      <c r="B1713" s="505" t="s">
        <v>509</v>
      </c>
      <c r="C1713" s="487" t="s">
        <v>510</v>
      </c>
      <c r="D1713" s="522">
        <v>0.73</v>
      </c>
      <c r="E1713" s="522">
        <v>2628</v>
      </c>
      <c r="F1713" s="522">
        <v>0.73</v>
      </c>
      <c r="G1713" s="945">
        <v>2628</v>
      </c>
      <c r="H1713" s="405"/>
      <c r="I1713" s="405"/>
      <c r="J1713" s="405"/>
      <c r="K1713" s="405"/>
      <c r="L1713" s="405"/>
      <c r="M1713" s="390"/>
      <c r="N1713" s="540" t="s">
        <v>1679</v>
      </c>
      <c r="O1713" s="540" t="s">
        <v>1881</v>
      </c>
      <c r="P1713" s="372" t="s">
        <v>11</v>
      </c>
      <c r="Q1713" s="218">
        <v>0.19</v>
      </c>
      <c r="R1713" s="226" t="s">
        <v>5</v>
      </c>
      <c r="S1713" s="749">
        <v>2557.6</v>
      </c>
      <c r="T1713" s="540"/>
      <c r="U1713" s="540"/>
      <c r="V1713" s="372"/>
      <c r="W1713" s="372"/>
      <c r="X1713" s="372"/>
      <c r="Y1713" s="446"/>
      <c r="Z1713" s="446"/>
      <c r="AA1713" s="446"/>
      <c r="AB1713" s="446"/>
      <c r="AC1713" s="446"/>
      <c r="AD1713" s="446"/>
      <c r="AE1713" s="446"/>
      <c r="AF1713" s="446"/>
      <c r="AG1713" s="446"/>
      <c r="AH1713" s="446"/>
      <c r="AI1713" s="446"/>
      <c r="AJ1713" s="446"/>
      <c r="AK1713" s="446"/>
      <c r="AL1713" s="446"/>
      <c r="AM1713" s="446"/>
      <c r="AN1713" s="446"/>
      <c r="AO1713" s="446"/>
      <c r="AP1713" s="446"/>
      <c r="AQ1713" s="446"/>
      <c r="AR1713" s="446"/>
      <c r="AS1713" s="72"/>
      <c r="AT1713" s="72"/>
      <c r="AU1713" s="72"/>
      <c r="AV1713" s="72"/>
      <c r="AW1713" s="72"/>
      <c r="AX1713" s="72"/>
      <c r="AY1713" s="72"/>
      <c r="AZ1713" s="72"/>
      <c r="BA1713" s="72"/>
      <c r="BB1713" s="72"/>
      <c r="BC1713" s="72"/>
      <c r="BD1713" s="72"/>
      <c r="BE1713" s="72"/>
      <c r="BF1713" s="72"/>
      <c r="BG1713" s="72"/>
      <c r="BH1713" s="72"/>
      <c r="BI1713" s="72"/>
      <c r="BJ1713" s="72"/>
      <c r="BK1713" s="72"/>
      <c r="BL1713" s="72"/>
      <c r="BM1713" s="72"/>
      <c r="BN1713" s="72"/>
      <c r="BO1713" s="72"/>
      <c r="BP1713" s="72"/>
      <c r="BQ1713" s="72"/>
      <c r="BR1713" s="72"/>
      <c r="BS1713" s="72"/>
      <c r="BT1713" s="72"/>
      <c r="BU1713" s="72"/>
      <c r="BV1713" s="72"/>
      <c r="BW1713" s="72"/>
      <c r="BX1713" s="72"/>
      <c r="BY1713" s="72"/>
      <c r="BZ1713" s="72"/>
      <c r="CA1713" s="72"/>
      <c r="CB1713" s="72"/>
      <c r="CC1713" s="72"/>
      <c r="CD1713" s="72"/>
      <c r="CE1713" s="72"/>
      <c r="CF1713" s="72"/>
      <c r="CG1713" s="72"/>
      <c r="CH1713" s="72"/>
    </row>
    <row r="1714" spans="1:86" s="61" customFormat="1" ht="44.25" customHeight="1">
      <c r="A1714" s="748">
        <v>33</v>
      </c>
      <c r="B1714" s="507"/>
      <c r="C1714" s="488"/>
      <c r="D1714" s="524"/>
      <c r="E1714" s="524"/>
      <c r="F1714" s="524"/>
      <c r="G1714" s="945"/>
      <c r="H1714" s="407"/>
      <c r="I1714" s="407"/>
      <c r="J1714" s="407"/>
      <c r="K1714" s="407"/>
      <c r="L1714" s="407"/>
      <c r="M1714" s="392"/>
      <c r="N1714" s="542"/>
      <c r="O1714" s="542"/>
      <c r="P1714" s="374"/>
      <c r="Q1714" s="227">
        <v>684</v>
      </c>
      <c r="R1714" s="229" t="s">
        <v>8</v>
      </c>
      <c r="S1714" s="750"/>
      <c r="T1714" s="542"/>
      <c r="U1714" s="542"/>
      <c r="V1714" s="374"/>
      <c r="W1714" s="374"/>
      <c r="X1714" s="374"/>
      <c r="Y1714" s="447"/>
      <c r="Z1714" s="447"/>
      <c r="AA1714" s="447"/>
      <c r="AB1714" s="447"/>
      <c r="AC1714" s="447"/>
      <c r="AD1714" s="447"/>
      <c r="AE1714" s="447"/>
      <c r="AF1714" s="447"/>
      <c r="AG1714" s="447"/>
      <c r="AH1714" s="447"/>
      <c r="AI1714" s="447"/>
      <c r="AJ1714" s="447"/>
      <c r="AK1714" s="447"/>
      <c r="AL1714" s="447"/>
      <c r="AM1714" s="447"/>
      <c r="AN1714" s="447"/>
      <c r="AO1714" s="447"/>
      <c r="AP1714" s="447"/>
      <c r="AQ1714" s="447"/>
      <c r="AR1714" s="447"/>
      <c r="AS1714" s="72"/>
      <c r="AT1714" s="72"/>
      <c r="AU1714" s="72"/>
      <c r="AV1714" s="72"/>
      <c r="AW1714" s="72"/>
      <c r="AX1714" s="72"/>
      <c r="AY1714" s="72"/>
      <c r="AZ1714" s="72"/>
      <c r="BA1714" s="72"/>
      <c r="BB1714" s="72"/>
      <c r="BC1714" s="72"/>
      <c r="BD1714" s="72"/>
      <c r="BE1714" s="72"/>
      <c r="BF1714" s="72"/>
      <c r="BG1714" s="72"/>
      <c r="BH1714" s="72"/>
      <c r="BI1714" s="72"/>
      <c r="BJ1714" s="72"/>
      <c r="BK1714" s="72"/>
      <c r="BL1714" s="72"/>
      <c r="BM1714" s="72"/>
      <c r="BN1714" s="72"/>
      <c r="BO1714" s="72"/>
      <c r="BP1714" s="72"/>
      <c r="BQ1714" s="72"/>
      <c r="BR1714" s="72"/>
      <c r="BS1714" s="72"/>
      <c r="BT1714" s="72"/>
      <c r="BU1714" s="72"/>
      <c r="BV1714" s="72"/>
      <c r="BW1714" s="72"/>
      <c r="BX1714" s="72"/>
      <c r="BY1714" s="72"/>
      <c r="BZ1714" s="72"/>
      <c r="CA1714" s="72"/>
      <c r="CB1714" s="72"/>
      <c r="CC1714" s="72"/>
      <c r="CD1714" s="72"/>
      <c r="CE1714" s="72"/>
      <c r="CF1714" s="72"/>
      <c r="CG1714" s="72"/>
      <c r="CH1714" s="72"/>
    </row>
    <row r="1715" spans="1:86" s="124" customFormat="1" ht="48.75" customHeight="1">
      <c r="A1715" s="434" t="s">
        <v>21</v>
      </c>
      <c r="B1715" s="435"/>
      <c r="C1715" s="436"/>
      <c r="D1715" s="946">
        <f>SUM(D1686:D1714)</f>
        <v>25.500000000000011</v>
      </c>
      <c r="E1715" s="946">
        <f>SUM(E1686:E1714)</f>
        <v>227928</v>
      </c>
      <c r="F1715" s="946">
        <f>SUM(F1686:F1714)</f>
        <v>25.500000000000011</v>
      </c>
      <c r="G1715" s="946">
        <f>SUM(G1686:G1714)</f>
        <v>227928</v>
      </c>
      <c r="H1715" s="947"/>
      <c r="I1715" s="947"/>
      <c r="J1715" s="947"/>
      <c r="K1715" s="946">
        <f>K1716+K1718+K1720+K1722</f>
        <v>1.677</v>
      </c>
      <c r="L1715" s="946" t="s">
        <v>5</v>
      </c>
      <c r="M1715" s="946">
        <f>SUM(M1686:M1714)</f>
        <v>21907.600833600001</v>
      </c>
      <c r="N1715" s="295"/>
      <c r="O1715" s="295"/>
      <c r="P1715" s="295"/>
      <c r="Q1715" s="294">
        <f>Q1716+Q1718+Q1720+Q1722</f>
        <v>0.71</v>
      </c>
      <c r="R1715" s="294" t="s">
        <v>5</v>
      </c>
      <c r="S1715" s="294">
        <f>SUM(S1686:S1714)</f>
        <v>8191.882820875071</v>
      </c>
      <c r="T1715" s="295"/>
      <c r="U1715" s="295"/>
      <c r="V1715" s="295"/>
      <c r="W1715" s="294"/>
      <c r="X1715" s="294"/>
      <c r="Y1715" s="294"/>
      <c r="Z1715" s="295"/>
      <c r="AA1715" s="295"/>
      <c r="AB1715" s="295"/>
      <c r="AC1715" s="295">
        <f>AC1720</f>
        <v>0.66</v>
      </c>
      <c r="AD1715" s="295" t="str">
        <f>AD1720</f>
        <v>км</v>
      </c>
      <c r="AE1715" s="295"/>
      <c r="AF1715" s="295"/>
      <c r="AG1715" s="295"/>
      <c r="AH1715" s="295"/>
      <c r="AI1715" s="295"/>
      <c r="AJ1715" s="295"/>
      <c r="AK1715" s="295"/>
      <c r="AL1715" s="295"/>
      <c r="AM1715" s="295"/>
      <c r="AN1715" s="295"/>
      <c r="AO1715" s="295"/>
      <c r="AP1715" s="295"/>
      <c r="AQ1715" s="295"/>
      <c r="AR1715" s="295"/>
      <c r="AS1715" s="123"/>
      <c r="AT1715" s="123"/>
      <c r="AU1715" s="123"/>
      <c r="AV1715" s="123"/>
      <c r="AW1715" s="123"/>
      <c r="AX1715" s="123"/>
      <c r="AY1715" s="123"/>
      <c r="AZ1715" s="123"/>
      <c r="BA1715" s="123"/>
      <c r="BB1715" s="123"/>
      <c r="BC1715" s="123"/>
      <c r="BD1715" s="123"/>
      <c r="BE1715" s="123"/>
      <c r="BF1715" s="123"/>
      <c r="BG1715" s="123"/>
      <c r="BH1715" s="123"/>
      <c r="BI1715" s="123"/>
      <c r="BJ1715" s="123"/>
      <c r="BK1715" s="123"/>
      <c r="BL1715" s="123"/>
      <c r="BM1715" s="123"/>
      <c r="BN1715" s="123"/>
      <c r="BO1715" s="123"/>
      <c r="BP1715" s="123"/>
      <c r="BQ1715" s="123"/>
      <c r="BR1715" s="123"/>
      <c r="BS1715" s="123"/>
      <c r="BT1715" s="123"/>
      <c r="BU1715" s="123"/>
      <c r="BV1715" s="123"/>
      <c r="BW1715" s="123"/>
      <c r="BX1715" s="123"/>
      <c r="BY1715" s="123"/>
      <c r="BZ1715" s="123"/>
      <c r="CA1715" s="123"/>
      <c r="CB1715" s="123"/>
      <c r="CC1715" s="123"/>
      <c r="CD1715" s="123"/>
      <c r="CE1715" s="123"/>
      <c r="CF1715" s="123"/>
      <c r="CG1715" s="123"/>
      <c r="CH1715" s="123"/>
    </row>
    <row r="1716" spans="1:86" s="35" customFormat="1">
      <c r="A1716" s="437" t="s">
        <v>22</v>
      </c>
      <c r="B1716" s="437"/>
      <c r="C1716" s="437"/>
      <c r="D1716" s="437"/>
      <c r="E1716" s="437"/>
      <c r="F1716" s="437"/>
      <c r="G1716" s="437"/>
      <c r="H1716" s="437"/>
      <c r="I1716" s="437"/>
      <c r="J1716" s="937" t="s">
        <v>11</v>
      </c>
      <c r="K1716" s="936">
        <f>K1696+K1701</f>
        <v>1.677</v>
      </c>
      <c r="L1716" s="41" t="s">
        <v>5</v>
      </c>
      <c r="M1716" s="936"/>
      <c r="N1716" s="70"/>
      <c r="O1716" s="49"/>
      <c r="P1716" s="335" t="s">
        <v>11</v>
      </c>
      <c r="Q1716" s="247">
        <f>Q1705+Q1709+Q1711+Q1713</f>
        <v>0.71</v>
      </c>
      <c r="R1716" s="46" t="s">
        <v>5</v>
      </c>
      <c r="S1716" s="46"/>
      <c r="T1716" s="70"/>
      <c r="U1716" s="49"/>
      <c r="V1716" s="335" t="s">
        <v>11</v>
      </c>
      <c r="W1716" s="247"/>
      <c r="X1716" s="46" t="s">
        <v>5</v>
      </c>
      <c r="Y1716" s="46"/>
      <c r="Z1716" s="70"/>
      <c r="AA1716" s="49"/>
      <c r="AB1716" s="335" t="s">
        <v>11</v>
      </c>
      <c r="AC1716" s="247"/>
      <c r="AD1716" s="46" t="s">
        <v>5</v>
      </c>
      <c r="AE1716" s="46"/>
      <c r="AF1716" s="70"/>
      <c r="AG1716" s="49"/>
      <c r="AH1716" s="335" t="s">
        <v>11</v>
      </c>
      <c r="AI1716" s="46"/>
      <c r="AJ1716" s="46" t="s">
        <v>5</v>
      </c>
      <c r="AK1716" s="46"/>
      <c r="AL1716" s="70"/>
      <c r="AM1716" s="49"/>
      <c r="AN1716" s="335" t="s">
        <v>11</v>
      </c>
      <c r="AO1716" s="46"/>
      <c r="AP1716" s="46" t="s">
        <v>5</v>
      </c>
      <c r="AQ1716" s="46"/>
      <c r="AR1716" s="46"/>
      <c r="AS1716" s="36"/>
      <c r="AT1716" s="36"/>
      <c r="AU1716" s="36"/>
      <c r="AV1716" s="36"/>
      <c r="AW1716" s="36"/>
      <c r="AX1716" s="36"/>
      <c r="AY1716" s="36"/>
      <c r="AZ1716" s="36"/>
      <c r="BA1716" s="36"/>
      <c r="BB1716" s="36"/>
      <c r="BC1716" s="36"/>
      <c r="BD1716" s="36"/>
      <c r="BE1716" s="36"/>
      <c r="BF1716" s="36"/>
      <c r="BG1716" s="36"/>
      <c r="BH1716" s="36"/>
      <c r="BI1716" s="36"/>
      <c r="BJ1716" s="36"/>
      <c r="BK1716" s="36"/>
      <c r="BL1716" s="36"/>
      <c r="BM1716" s="36"/>
      <c r="BN1716" s="36"/>
      <c r="BO1716" s="36"/>
      <c r="BP1716" s="36"/>
      <c r="BQ1716" s="36"/>
      <c r="BR1716" s="36"/>
      <c r="BS1716" s="36"/>
      <c r="BT1716" s="36"/>
      <c r="BU1716" s="36"/>
      <c r="BV1716" s="36"/>
      <c r="BW1716" s="36"/>
      <c r="BX1716" s="36"/>
      <c r="BY1716" s="36"/>
      <c r="BZ1716" s="36"/>
      <c r="CA1716" s="36"/>
      <c r="CB1716" s="36"/>
      <c r="CC1716" s="36"/>
      <c r="CD1716" s="36"/>
      <c r="CE1716" s="36"/>
      <c r="CF1716" s="36"/>
      <c r="CG1716" s="36"/>
      <c r="CH1716" s="36"/>
    </row>
    <row r="1717" spans="1:86" s="35" customFormat="1">
      <c r="A1717" s="437"/>
      <c r="B1717" s="437"/>
      <c r="C1717" s="437"/>
      <c r="D1717" s="437"/>
      <c r="E1717" s="437"/>
      <c r="F1717" s="437"/>
      <c r="G1717" s="437"/>
      <c r="H1717" s="437"/>
      <c r="I1717" s="437"/>
      <c r="J1717" s="938"/>
      <c r="K1717" s="936">
        <f>K1697+K1702</f>
        <v>11083</v>
      </c>
      <c r="L1717" s="41" t="s">
        <v>8</v>
      </c>
      <c r="M1717" s="936">
        <f>M1696+M1701</f>
        <v>21907.600833600001</v>
      </c>
      <c r="N1717" s="36"/>
      <c r="O1717" s="52"/>
      <c r="P1717" s="336"/>
      <c r="Q1717" s="247">
        <f>Q1706+Q1710+Q1712+Q1714</f>
        <v>4401</v>
      </c>
      <c r="R1717" s="46" t="s">
        <v>8</v>
      </c>
      <c r="S1717" s="296">
        <f>S1705+S1709+S1711+S1713</f>
        <v>8191.882820875071</v>
      </c>
      <c r="T1717" s="36"/>
      <c r="U1717" s="52"/>
      <c r="V1717" s="336"/>
      <c r="W1717" s="247"/>
      <c r="X1717" s="46" t="s">
        <v>8</v>
      </c>
      <c r="Y1717" s="46"/>
      <c r="Z1717" s="36"/>
      <c r="AA1717" s="52"/>
      <c r="AB1717" s="336"/>
      <c r="AC1717" s="247"/>
      <c r="AD1717" s="46" t="s">
        <v>8</v>
      </c>
      <c r="AE1717" s="46"/>
      <c r="AF1717" s="36"/>
      <c r="AG1717" s="52"/>
      <c r="AH1717" s="336"/>
      <c r="AI1717" s="46"/>
      <c r="AJ1717" s="46" t="s">
        <v>8</v>
      </c>
      <c r="AK1717" s="46"/>
      <c r="AL1717" s="36"/>
      <c r="AM1717" s="52"/>
      <c r="AN1717" s="336"/>
      <c r="AO1717" s="46"/>
      <c r="AP1717" s="46" t="s">
        <v>8</v>
      </c>
      <c r="AQ1717" s="46"/>
      <c r="AR1717" s="46"/>
      <c r="AS1717" s="36"/>
      <c r="AT1717" s="36"/>
      <c r="AU1717" s="36"/>
      <c r="AV1717" s="36"/>
      <c r="AW1717" s="36"/>
      <c r="AX1717" s="36"/>
      <c r="AY1717" s="36"/>
      <c r="AZ1717" s="36"/>
      <c r="BA1717" s="36"/>
      <c r="BB1717" s="36"/>
      <c r="BC1717" s="36"/>
      <c r="BD1717" s="36"/>
      <c r="BE1717" s="36"/>
      <c r="BF1717" s="36"/>
      <c r="BG1717" s="36"/>
      <c r="BH1717" s="36"/>
      <c r="BI1717" s="36"/>
      <c r="BJ1717" s="36"/>
      <c r="BK1717" s="36"/>
      <c r="BL1717" s="36"/>
      <c r="BM1717" s="36"/>
      <c r="BN1717" s="36"/>
      <c r="BO1717" s="36"/>
      <c r="BP1717" s="36"/>
      <c r="BQ1717" s="36"/>
      <c r="BR1717" s="36"/>
      <c r="BS1717" s="36"/>
      <c r="BT1717" s="36"/>
      <c r="BU1717" s="36"/>
      <c r="BV1717" s="36"/>
      <c r="BW1717" s="36"/>
      <c r="BX1717" s="36"/>
      <c r="BY1717" s="36"/>
      <c r="BZ1717" s="36"/>
      <c r="CA1717" s="36"/>
      <c r="CB1717" s="36"/>
      <c r="CC1717" s="36"/>
      <c r="CD1717" s="36"/>
      <c r="CE1717" s="36"/>
      <c r="CF1717" s="36"/>
      <c r="CG1717" s="36"/>
      <c r="CH1717" s="36"/>
    </row>
    <row r="1718" spans="1:86" s="35" customFormat="1">
      <c r="A1718" s="437"/>
      <c r="B1718" s="437"/>
      <c r="C1718" s="437"/>
      <c r="D1718" s="437"/>
      <c r="E1718" s="437"/>
      <c r="F1718" s="437"/>
      <c r="G1718" s="437"/>
      <c r="H1718" s="437"/>
      <c r="I1718" s="437"/>
      <c r="J1718" s="937" t="s">
        <v>41</v>
      </c>
      <c r="K1718" s="936"/>
      <c r="L1718" s="41" t="s">
        <v>5</v>
      </c>
      <c r="M1718" s="936"/>
      <c r="N1718" s="36"/>
      <c r="O1718" s="52"/>
      <c r="P1718" s="335" t="s">
        <v>41</v>
      </c>
      <c r="Q1718" s="46"/>
      <c r="R1718" s="46" t="s">
        <v>5</v>
      </c>
      <c r="S1718" s="46"/>
      <c r="T1718" s="36"/>
      <c r="U1718" s="52"/>
      <c r="V1718" s="335" t="s">
        <v>41</v>
      </c>
      <c r="W1718" s="46"/>
      <c r="X1718" s="46" t="s">
        <v>5</v>
      </c>
      <c r="Y1718" s="46"/>
      <c r="Z1718" s="36"/>
      <c r="AA1718" s="52"/>
      <c r="AB1718" s="335" t="s">
        <v>41</v>
      </c>
      <c r="AC1718" s="46"/>
      <c r="AD1718" s="46" t="s">
        <v>5</v>
      </c>
      <c r="AE1718" s="46"/>
      <c r="AF1718" s="36"/>
      <c r="AG1718" s="52"/>
      <c r="AH1718" s="335" t="s">
        <v>41</v>
      </c>
      <c r="AI1718" s="46"/>
      <c r="AJ1718" s="46" t="s">
        <v>5</v>
      </c>
      <c r="AK1718" s="46"/>
      <c r="AL1718" s="36"/>
      <c r="AM1718" s="52"/>
      <c r="AN1718" s="335" t="s">
        <v>41</v>
      </c>
      <c r="AO1718" s="46"/>
      <c r="AP1718" s="46" t="s">
        <v>5</v>
      </c>
      <c r="AQ1718" s="46"/>
      <c r="AR1718" s="46"/>
      <c r="AS1718" s="36"/>
      <c r="AT1718" s="36"/>
      <c r="AU1718" s="36"/>
      <c r="AV1718" s="36"/>
      <c r="AW1718" s="36"/>
      <c r="AX1718" s="36"/>
      <c r="AY1718" s="36"/>
      <c r="AZ1718" s="36"/>
      <c r="BA1718" s="36"/>
      <c r="BB1718" s="36"/>
      <c r="BC1718" s="36"/>
      <c r="BD1718" s="36"/>
      <c r="BE1718" s="36"/>
      <c r="BF1718" s="36"/>
      <c r="BG1718" s="36"/>
      <c r="BH1718" s="36"/>
      <c r="BI1718" s="36"/>
      <c r="BJ1718" s="36"/>
      <c r="BK1718" s="36"/>
      <c r="BL1718" s="36"/>
      <c r="BM1718" s="36"/>
      <c r="BN1718" s="36"/>
      <c r="BO1718" s="36"/>
      <c r="BP1718" s="36"/>
      <c r="BQ1718" s="36"/>
      <c r="BR1718" s="36"/>
      <c r="BS1718" s="36"/>
      <c r="BT1718" s="36"/>
      <c r="BU1718" s="36"/>
      <c r="BV1718" s="36"/>
      <c r="BW1718" s="36"/>
      <c r="BX1718" s="36"/>
      <c r="BY1718" s="36"/>
      <c r="BZ1718" s="36"/>
      <c r="CA1718" s="36"/>
      <c r="CB1718" s="36"/>
      <c r="CC1718" s="36"/>
      <c r="CD1718" s="36"/>
      <c r="CE1718" s="36"/>
      <c r="CF1718" s="36"/>
      <c r="CG1718" s="36"/>
      <c r="CH1718" s="36"/>
    </row>
    <row r="1719" spans="1:86" s="35" customFormat="1">
      <c r="A1719" s="437"/>
      <c r="B1719" s="437"/>
      <c r="C1719" s="437"/>
      <c r="D1719" s="437"/>
      <c r="E1719" s="437"/>
      <c r="F1719" s="437"/>
      <c r="G1719" s="437"/>
      <c r="H1719" s="437"/>
      <c r="I1719" s="437"/>
      <c r="J1719" s="938"/>
      <c r="K1719" s="936"/>
      <c r="L1719" s="41" t="s">
        <v>8</v>
      </c>
      <c r="M1719" s="936"/>
      <c r="N1719" s="36"/>
      <c r="O1719" s="52"/>
      <c r="P1719" s="336"/>
      <c r="Q1719" s="46"/>
      <c r="R1719" s="46" t="s">
        <v>8</v>
      </c>
      <c r="S1719" s="46"/>
      <c r="T1719" s="36"/>
      <c r="U1719" s="52"/>
      <c r="V1719" s="336"/>
      <c r="W1719" s="46"/>
      <c r="X1719" s="46" t="s">
        <v>8</v>
      </c>
      <c r="Y1719" s="46"/>
      <c r="Z1719" s="36"/>
      <c r="AA1719" s="52"/>
      <c r="AB1719" s="336"/>
      <c r="AC1719" s="46"/>
      <c r="AD1719" s="46" t="s">
        <v>8</v>
      </c>
      <c r="AE1719" s="46"/>
      <c r="AF1719" s="36"/>
      <c r="AG1719" s="52"/>
      <c r="AH1719" s="336"/>
      <c r="AI1719" s="46"/>
      <c r="AJ1719" s="46" t="s">
        <v>8</v>
      </c>
      <c r="AK1719" s="46"/>
      <c r="AL1719" s="36"/>
      <c r="AM1719" s="52"/>
      <c r="AN1719" s="336"/>
      <c r="AO1719" s="46"/>
      <c r="AP1719" s="46" t="s">
        <v>8</v>
      </c>
      <c r="AQ1719" s="46"/>
      <c r="AR1719" s="46"/>
      <c r="AS1719" s="36"/>
      <c r="AT1719" s="36"/>
      <c r="AU1719" s="36"/>
      <c r="AV1719" s="36"/>
      <c r="AW1719" s="36"/>
      <c r="AX1719" s="36"/>
      <c r="AY1719" s="36"/>
      <c r="AZ1719" s="36"/>
      <c r="BA1719" s="36"/>
      <c r="BB1719" s="36"/>
      <c r="BC1719" s="36"/>
      <c r="BD1719" s="36"/>
      <c r="BE1719" s="36"/>
      <c r="BF1719" s="36"/>
      <c r="BG1719" s="36"/>
      <c r="BH1719" s="36"/>
      <c r="BI1719" s="36"/>
      <c r="BJ1719" s="36"/>
      <c r="BK1719" s="36"/>
      <c r="BL1719" s="36"/>
      <c r="BM1719" s="36"/>
      <c r="BN1719" s="36"/>
      <c r="BO1719" s="36"/>
      <c r="BP1719" s="36"/>
      <c r="BQ1719" s="36"/>
      <c r="BR1719" s="36"/>
      <c r="BS1719" s="36"/>
      <c r="BT1719" s="36"/>
      <c r="BU1719" s="36"/>
      <c r="BV1719" s="36"/>
      <c r="BW1719" s="36"/>
      <c r="BX1719" s="36"/>
      <c r="BY1719" s="36"/>
      <c r="BZ1719" s="36"/>
      <c r="CA1719" s="36"/>
      <c r="CB1719" s="36"/>
      <c r="CC1719" s="36"/>
      <c r="CD1719" s="36"/>
      <c r="CE1719" s="36"/>
      <c r="CF1719" s="36"/>
      <c r="CG1719" s="36"/>
      <c r="CH1719" s="36"/>
    </row>
    <row r="1720" spans="1:86" s="35" customFormat="1" ht="27.75" customHeight="1">
      <c r="A1720" s="437"/>
      <c r="B1720" s="437"/>
      <c r="C1720" s="437"/>
      <c r="D1720" s="437"/>
      <c r="E1720" s="437"/>
      <c r="F1720" s="437"/>
      <c r="G1720" s="437"/>
      <c r="H1720" s="437"/>
      <c r="I1720" s="437"/>
      <c r="J1720" s="937" t="s">
        <v>42</v>
      </c>
      <c r="K1720" s="936"/>
      <c r="L1720" s="41" t="s">
        <v>5</v>
      </c>
      <c r="M1720" s="936"/>
      <c r="N1720" s="36"/>
      <c r="O1720" s="52"/>
      <c r="P1720" s="335" t="s">
        <v>42</v>
      </c>
      <c r="Q1720" s="46"/>
      <c r="R1720" s="46" t="s">
        <v>5</v>
      </c>
      <c r="S1720" s="46"/>
      <c r="T1720" s="36"/>
      <c r="U1720" s="52"/>
      <c r="V1720" s="335" t="s">
        <v>42</v>
      </c>
      <c r="W1720" s="46"/>
      <c r="X1720" s="46" t="s">
        <v>5</v>
      </c>
      <c r="Y1720" s="46"/>
      <c r="Z1720" s="36"/>
      <c r="AA1720" s="52"/>
      <c r="AB1720" s="335" t="s">
        <v>42</v>
      </c>
      <c r="AC1720" s="46">
        <f>AC1691</f>
        <v>0.66</v>
      </c>
      <c r="AD1720" s="46" t="s">
        <v>5</v>
      </c>
      <c r="AE1720" s="46"/>
      <c r="AF1720" s="36"/>
      <c r="AG1720" s="52"/>
      <c r="AH1720" s="335" t="s">
        <v>42</v>
      </c>
      <c r="AI1720" s="46"/>
      <c r="AJ1720" s="46" t="s">
        <v>5</v>
      </c>
      <c r="AK1720" s="46"/>
      <c r="AL1720" s="36"/>
      <c r="AM1720" s="52"/>
      <c r="AN1720" s="335" t="s">
        <v>42</v>
      </c>
      <c r="AO1720" s="46"/>
      <c r="AP1720" s="46" t="s">
        <v>5</v>
      </c>
      <c r="AQ1720" s="46"/>
      <c r="AR1720" s="46"/>
      <c r="AS1720" s="36"/>
      <c r="AT1720" s="36"/>
      <c r="AU1720" s="36"/>
      <c r="AV1720" s="36"/>
      <c r="AW1720" s="36"/>
      <c r="AX1720" s="36"/>
      <c r="AY1720" s="36"/>
      <c r="AZ1720" s="36"/>
      <c r="BA1720" s="36"/>
      <c r="BB1720" s="36"/>
      <c r="BC1720" s="36"/>
      <c r="BD1720" s="36"/>
      <c r="BE1720" s="36"/>
      <c r="BF1720" s="36"/>
      <c r="BG1720" s="36"/>
      <c r="BH1720" s="36"/>
      <c r="BI1720" s="36"/>
      <c r="BJ1720" s="36"/>
      <c r="BK1720" s="36"/>
      <c r="BL1720" s="36"/>
      <c r="BM1720" s="36"/>
      <c r="BN1720" s="36"/>
      <c r="BO1720" s="36"/>
      <c r="BP1720" s="36"/>
      <c r="BQ1720" s="36"/>
      <c r="BR1720" s="36"/>
      <c r="BS1720" s="36"/>
      <c r="BT1720" s="36"/>
      <c r="BU1720" s="36"/>
      <c r="BV1720" s="36"/>
      <c r="BW1720" s="36"/>
      <c r="BX1720" s="36"/>
      <c r="BY1720" s="36"/>
      <c r="BZ1720" s="36"/>
      <c r="CA1720" s="36"/>
      <c r="CB1720" s="36"/>
      <c r="CC1720" s="36"/>
      <c r="CD1720" s="36"/>
      <c r="CE1720" s="36"/>
      <c r="CF1720" s="36"/>
      <c r="CG1720" s="36"/>
      <c r="CH1720" s="36"/>
    </row>
    <row r="1721" spans="1:86" s="35" customFormat="1" ht="27.75" customHeight="1">
      <c r="A1721" s="437"/>
      <c r="B1721" s="437"/>
      <c r="C1721" s="437"/>
      <c r="D1721" s="437"/>
      <c r="E1721" s="437"/>
      <c r="F1721" s="437"/>
      <c r="G1721" s="437"/>
      <c r="H1721" s="437"/>
      <c r="I1721" s="437"/>
      <c r="J1721" s="938"/>
      <c r="K1721" s="936"/>
      <c r="L1721" s="41" t="s">
        <v>8</v>
      </c>
      <c r="M1721" s="936"/>
      <c r="N1721" s="36"/>
      <c r="O1721" s="52"/>
      <c r="P1721" s="336"/>
      <c r="Q1721" s="46"/>
      <c r="R1721" s="46" t="s">
        <v>8</v>
      </c>
      <c r="S1721" s="46"/>
      <c r="T1721" s="36"/>
      <c r="U1721" s="52"/>
      <c r="V1721" s="336"/>
      <c r="W1721" s="46"/>
      <c r="X1721" s="46" t="s">
        <v>8</v>
      </c>
      <c r="Y1721" s="46"/>
      <c r="Z1721" s="36"/>
      <c r="AA1721" s="52"/>
      <c r="AB1721" s="336"/>
      <c r="AC1721" s="46">
        <f>AC1692</f>
        <v>4818</v>
      </c>
      <c r="AD1721" s="46" t="s">
        <v>8</v>
      </c>
      <c r="AE1721" s="46"/>
      <c r="AF1721" s="36"/>
      <c r="AG1721" s="52"/>
      <c r="AH1721" s="336"/>
      <c r="AI1721" s="46"/>
      <c r="AJ1721" s="46" t="s">
        <v>8</v>
      </c>
      <c r="AK1721" s="46"/>
      <c r="AL1721" s="36"/>
      <c r="AM1721" s="52"/>
      <c r="AN1721" s="336"/>
      <c r="AO1721" s="46"/>
      <c r="AP1721" s="46" t="s">
        <v>8</v>
      </c>
      <c r="AQ1721" s="46"/>
      <c r="AR1721" s="46"/>
      <c r="AS1721" s="36"/>
      <c r="AT1721" s="36"/>
      <c r="AU1721" s="36"/>
      <c r="AV1721" s="36"/>
      <c r="AW1721" s="36"/>
      <c r="AX1721" s="36"/>
      <c r="AY1721" s="36"/>
      <c r="AZ1721" s="36"/>
      <c r="BA1721" s="36"/>
      <c r="BB1721" s="36"/>
      <c r="BC1721" s="36"/>
      <c r="BD1721" s="36"/>
      <c r="BE1721" s="36"/>
      <c r="BF1721" s="36"/>
      <c r="BG1721" s="36"/>
      <c r="BH1721" s="36"/>
      <c r="BI1721" s="36"/>
      <c r="BJ1721" s="36"/>
      <c r="BK1721" s="36"/>
      <c r="BL1721" s="36"/>
      <c r="BM1721" s="36"/>
      <c r="BN1721" s="36"/>
      <c r="BO1721" s="36"/>
      <c r="BP1721" s="36"/>
      <c r="BQ1721" s="36"/>
      <c r="BR1721" s="36"/>
      <c r="BS1721" s="36"/>
      <c r="BT1721" s="36"/>
      <c r="BU1721" s="36"/>
      <c r="BV1721" s="36"/>
      <c r="BW1721" s="36"/>
      <c r="BX1721" s="36"/>
      <c r="BY1721" s="36"/>
      <c r="BZ1721" s="36"/>
      <c r="CA1721" s="36"/>
      <c r="CB1721" s="36"/>
      <c r="CC1721" s="36"/>
      <c r="CD1721" s="36"/>
      <c r="CE1721" s="36"/>
      <c r="CF1721" s="36"/>
      <c r="CG1721" s="36"/>
      <c r="CH1721" s="36"/>
    </row>
    <row r="1722" spans="1:86" s="35" customFormat="1" ht="22.5" customHeight="1">
      <c r="A1722" s="437"/>
      <c r="B1722" s="437"/>
      <c r="C1722" s="437"/>
      <c r="D1722" s="437"/>
      <c r="E1722" s="437"/>
      <c r="F1722" s="437"/>
      <c r="G1722" s="437"/>
      <c r="H1722" s="437"/>
      <c r="I1722" s="437"/>
      <c r="J1722" s="937" t="s">
        <v>43</v>
      </c>
      <c r="K1722" s="936"/>
      <c r="L1722" s="41" t="s">
        <v>5</v>
      </c>
      <c r="M1722" s="936"/>
      <c r="N1722" s="36"/>
      <c r="O1722" s="52"/>
      <c r="P1722" s="335" t="s">
        <v>43</v>
      </c>
      <c r="Q1722" s="46"/>
      <c r="R1722" s="46" t="s">
        <v>5</v>
      </c>
      <c r="S1722" s="46"/>
      <c r="T1722" s="36"/>
      <c r="U1722" s="52"/>
      <c r="V1722" s="335" t="s">
        <v>43</v>
      </c>
      <c r="W1722" s="46"/>
      <c r="X1722" s="46" t="s">
        <v>5</v>
      </c>
      <c r="Y1722" s="46"/>
      <c r="Z1722" s="36"/>
      <c r="AA1722" s="52"/>
      <c r="AB1722" s="335" t="s">
        <v>43</v>
      </c>
      <c r="AC1722" s="46"/>
      <c r="AD1722" s="46" t="s">
        <v>5</v>
      </c>
      <c r="AE1722" s="46"/>
      <c r="AF1722" s="36"/>
      <c r="AG1722" s="52"/>
      <c r="AH1722" s="335" t="s">
        <v>43</v>
      </c>
      <c r="AI1722" s="46"/>
      <c r="AJ1722" s="46" t="s">
        <v>5</v>
      </c>
      <c r="AK1722" s="46"/>
      <c r="AL1722" s="36"/>
      <c r="AM1722" s="52"/>
      <c r="AN1722" s="335" t="s">
        <v>43</v>
      </c>
      <c r="AO1722" s="46"/>
      <c r="AP1722" s="46" t="s">
        <v>5</v>
      </c>
      <c r="AQ1722" s="46"/>
      <c r="AR1722" s="46"/>
      <c r="AS1722" s="36"/>
      <c r="AT1722" s="36"/>
      <c r="AU1722" s="36"/>
      <c r="AV1722" s="36"/>
      <c r="AW1722" s="36"/>
      <c r="AX1722" s="36"/>
      <c r="AY1722" s="36"/>
      <c r="AZ1722" s="36"/>
      <c r="BA1722" s="36"/>
      <c r="BB1722" s="36"/>
      <c r="BC1722" s="36"/>
      <c r="BD1722" s="36"/>
      <c r="BE1722" s="36"/>
      <c r="BF1722" s="36"/>
      <c r="BG1722" s="36"/>
      <c r="BH1722" s="36"/>
      <c r="BI1722" s="36"/>
      <c r="BJ1722" s="36"/>
      <c r="BK1722" s="36"/>
      <c r="BL1722" s="36"/>
      <c r="BM1722" s="36"/>
      <c r="BN1722" s="36"/>
      <c r="BO1722" s="36"/>
      <c r="BP1722" s="36"/>
      <c r="BQ1722" s="36"/>
      <c r="BR1722" s="36"/>
      <c r="BS1722" s="36"/>
      <c r="BT1722" s="36"/>
      <c r="BU1722" s="36"/>
      <c r="BV1722" s="36"/>
      <c r="BW1722" s="36"/>
      <c r="BX1722" s="36"/>
      <c r="BY1722" s="36"/>
      <c r="BZ1722" s="36"/>
      <c r="CA1722" s="36"/>
      <c r="CB1722" s="36"/>
      <c r="CC1722" s="36"/>
      <c r="CD1722" s="36"/>
      <c r="CE1722" s="36"/>
      <c r="CF1722" s="36"/>
      <c r="CG1722" s="36"/>
      <c r="CH1722" s="36"/>
    </row>
    <row r="1723" spans="1:86" s="35" customFormat="1" ht="22.5" customHeight="1">
      <c r="A1723" s="437"/>
      <c r="B1723" s="437"/>
      <c r="C1723" s="437"/>
      <c r="D1723" s="437"/>
      <c r="E1723" s="437"/>
      <c r="F1723" s="437"/>
      <c r="G1723" s="437"/>
      <c r="H1723" s="437"/>
      <c r="I1723" s="437"/>
      <c r="J1723" s="938"/>
      <c r="K1723" s="936"/>
      <c r="L1723" s="41" t="s">
        <v>8</v>
      </c>
      <c r="M1723" s="936"/>
      <c r="N1723" s="36"/>
      <c r="O1723" s="52"/>
      <c r="P1723" s="336"/>
      <c r="Q1723" s="46"/>
      <c r="R1723" s="46" t="s">
        <v>8</v>
      </c>
      <c r="S1723" s="46"/>
      <c r="T1723" s="36"/>
      <c r="U1723" s="52"/>
      <c r="V1723" s="336"/>
      <c r="W1723" s="46"/>
      <c r="X1723" s="46" t="s">
        <v>8</v>
      </c>
      <c r="Y1723" s="46"/>
      <c r="Z1723" s="36"/>
      <c r="AA1723" s="52"/>
      <c r="AB1723" s="336"/>
      <c r="AC1723" s="46"/>
      <c r="AD1723" s="46" t="s">
        <v>8</v>
      </c>
      <c r="AE1723" s="46"/>
      <c r="AF1723" s="36"/>
      <c r="AG1723" s="52"/>
      <c r="AH1723" s="336"/>
      <c r="AI1723" s="46"/>
      <c r="AJ1723" s="46" t="s">
        <v>8</v>
      </c>
      <c r="AK1723" s="46"/>
      <c r="AL1723" s="36"/>
      <c r="AM1723" s="52"/>
      <c r="AN1723" s="336"/>
      <c r="AO1723" s="46"/>
      <c r="AP1723" s="46" t="s">
        <v>8</v>
      </c>
      <c r="AQ1723" s="46"/>
      <c r="AR1723" s="46"/>
      <c r="AS1723" s="36"/>
      <c r="AT1723" s="36"/>
      <c r="AU1723" s="36"/>
      <c r="AV1723" s="36"/>
      <c r="AW1723" s="36"/>
      <c r="AX1723" s="36"/>
      <c r="AY1723" s="36"/>
      <c r="AZ1723" s="36"/>
      <c r="BA1723" s="36"/>
      <c r="BB1723" s="36"/>
      <c r="BC1723" s="36"/>
      <c r="BD1723" s="36"/>
      <c r="BE1723" s="36"/>
      <c r="BF1723" s="36"/>
      <c r="BG1723" s="36"/>
      <c r="BH1723" s="36"/>
      <c r="BI1723" s="36"/>
      <c r="BJ1723" s="36"/>
      <c r="BK1723" s="36"/>
      <c r="BL1723" s="36"/>
      <c r="BM1723" s="36"/>
      <c r="BN1723" s="36"/>
      <c r="BO1723" s="36"/>
      <c r="BP1723" s="36"/>
      <c r="BQ1723" s="36"/>
      <c r="BR1723" s="36"/>
      <c r="BS1723" s="36"/>
      <c r="BT1723" s="36"/>
      <c r="BU1723" s="36"/>
      <c r="BV1723" s="36"/>
      <c r="BW1723" s="36"/>
      <c r="BX1723" s="36"/>
      <c r="BY1723" s="36"/>
      <c r="BZ1723" s="36"/>
      <c r="CA1723" s="36"/>
      <c r="CB1723" s="36"/>
      <c r="CC1723" s="36"/>
      <c r="CD1723" s="36"/>
      <c r="CE1723" s="36"/>
      <c r="CF1723" s="36"/>
      <c r="CG1723" s="36"/>
      <c r="CH1723" s="36"/>
    </row>
    <row r="1724" spans="1:86" s="35" customFormat="1" ht="22.5" customHeight="1">
      <c r="A1724" s="437"/>
      <c r="B1724" s="437"/>
      <c r="C1724" s="437"/>
      <c r="D1724" s="437"/>
      <c r="E1724" s="437"/>
      <c r="F1724" s="437"/>
      <c r="G1724" s="437"/>
      <c r="H1724" s="437"/>
      <c r="I1724" s="437"/>
      <c r="J1724" s="427" t="s">
        <v>12</v>
      </c>
      <c r="K1724" s="936">
        <f>K1698+K1703</f>
        <v>698.83999999999992</v>
      </c>
      <c r="L1724" s="41" t="s">
        <v>8</v>
      </c>
      <c r="M1724" s="939"/>
      <c r="N1724" s="36"/>
      <c r="O1724" s="52"/>
      <c r="P1724" s="337" t="s">
        <v>12</v>
      </c>
      <c r="Q1724" s="247">
        <f>Q1707</f>
        <v>103</v>
      </c>
      <c r="R1724" s="46" t="s">
        <v>8</v>
      </c>
      <c r="S1724" s="337"/>
      <c r="T1724" s="36"/>
      <c r="U1724" s="52"/>
      <c r="V1724" s="337" t="s">
        <v>12</v>
      </c>
      <c r="W1724" s="46"/>
      <c r="X1724" s="46" t="s">
        <v>8</v>
      </c>
      <c r="Y1724" s="337"/>
      <c r="Z1724" s="36"/>
      <c r="AA1724" s="52"/>
      <c r="AB1724" s="335" t="s">
        <v>12</v>
      </c>
      <c r="AC1724" s="46"/>
      <c r="AD1724" s="46" t="s">
        <v>8</v>
      </c>
      <c r="AE1724" s="337"/>
      <c r="AF1724" s="36"/>
      <c r="AG1724" s="52"/>
      <c r="AH1724" s="337" t="s">
        <v>12</v>
      </c>
      <c r="AI1724" s="46"/>
      <c r="AJ1724" s="46" t="s">
        <v>8</v>
      </c>
      <c r="AK1724" s="337"/>
      <c r="AL1724" s="36"/>
      <c r="AM1724" s="52"/>
      <c r="AN1724" s="337" t="s">
        <v>12</v>
      </c>
      <c r="AO1724" s="46"/>
      <c r="AP1724" s="46" t="s">
        <v>8</v>
      </c>
      <c r="AQ1724" s="337"/>
      <c r="AR1724" s="337"/>
      <c r="AS1724" s="36"/>
      <c r="AT1724" s="36"/>
      <c r="AU1724" s="36"/>
      <c r="AV1724" s="36"/>
      <c r="AW1724" s="36"/>
      <c r="AX1724" s="36"/>
      <c r="AY1724" s="36"/>
      <c r="AZ1724" s="36"/>
      <c r="BA1724" s="36"/>
      <c r="BB1724" s="36"/>
      <c r="BC1724" s="36"/>
      <c r="BD1724" s="36"/>
      <c r="BE1724" s="36"/>
      <c r="BF1724" s="36"/>
      <c r="BG1724" s="36"/>
      <c r="BH1724" s="36"/>
      <c r="BI1724" s="36"/>
      <c r="BJ1724" s="36"/>
      <c r="BK1724" s="36"/>
      <c r="BL1724" s="36"/>
      <c r="BM1724" s="36"/>
      <c r="BN1724" s="36"/>
      <c r="BO1724" s="36"/>
      <c r="BP1724" s="36"/>
      <c r="BQ1724" s="36"/>
      <c r="BR1724" s="36"/>
      <c r="BS1724" s="36"/>
      <c r="BT1724" s="36"/>
      <c r="BU1724" s="36"/>
      <c r="BV1724" s="36"/>
      <c r="BW1724" s="36"/>
      <c r="BX1724" s="36"/>
      <c r="BY1724" s="36"/>
      <c r="BZ1724" s="36"/>
      <c r="CA1724" s="36"/>
      <c r="CB1724" s="36"/>
      <c r="CC1724" s="36"/>
      <c r="CD1724" s="36"/>
      <c r="CE1724" s="36"/>
      <c r="CF1724" s="36"/>
      <c r="CG1724" s="36"/>
      <c r="CH1724" s="36"/>
    </row>
    <row r="1725" spans="1:86" s="35" customFormat="1">
      <c r="A1725" s="437"/>
      <c r="B1725" s="437"/>
      <c r="C1725" s="437"/>
      <c r="D1725" s="437"/>
      <c r="E1725" s="437"/>
      <c r="F1725" s="437"/>
      <c r="G1725" s="437"/>
      <c r="H1725" s="437"/>
      <c r="I1725" s="437"/>
      <c r="J1725" s="428"/>
      <c r="K1725" s="936">
        <f>K1699+K1704</f>
        <v>1.677</v>
      </c>
      <c r="L1725" s="41" t="s">
        <v>5</v>
      </c>
      <c r="M1725" s="940"/>
      <c r="N1725" s="36"/>
      <c r="O1725" s="52"/>
      <c r="P1725" s="338"/>
      <c r="Q1725" s="247">
        <f>Q1708</f>
        <v>0.25</v>
      </c>
      <c r="R1725" s="46" t="s">
        <v>5</v>
      </c>
      <c r="S1725" s="338"/>
      <c r="T1725" s="36"/>
      <c r="U1725" s="52"/>
      <c r="V1725" s="338"/>
      <c r="W1725" s="46"/>
      <c r="X1725" s="46" t="s">
        <v>5</v>
      </c>
      <c r="Y1725" s="338"/>
      <c r="Z1725" s="36"/>
      <c r="AA1725" s="52"/>
      <c r="AB1725" s="336"/>
      <c r="AC1725" s="46"/>
      <c r="AD1725" s="46" t="s">
        <v>5</v>
      </c>
      <c r="AE1725" s="338"/>
      <c r="AF1725" s="36"/>
      <c r="AG1725" s="52"/>
      <c r="AH1725" s="338"/>
      <c r="AI1725" s="46"/>
      <c r="AJ1725" s="46" t="s">
        <v>5</v>
      </c>
      <c r="AK1725" s="338"/>
      <c r="AL1725" s="36"/>
      <c r="AM1725" s="52"/>
      <c r="AN1725" s="338"/>
      <c r="AO1725" s="46"/>
      <c r="AP1725" s="46" t="s">
        <v>5</v>
      </c>
      <c r="AQ1725" s="338"/>
      <c r="AR1725" s="338"/>
      <c r="AS1725" s="36"/>
      <c r="AT1725" s="36"/>
      <c r="AU1725" s="36"/>
      <c r="AV1725" s="36"/>
      <c r="AW1725" s="36"/>
      <c r="AX1725" s="36"/>
      <c r="AY1725" s="36"/>
      <c r="AZ1725" s="36"/>
      <c r="BA1725" s="36"/>
      <c r="BB1725" s="36"/>
      <c r="BC1725" s="36"/>
      <c r="BD1725" s="36"/>
      <c r="BE1725" s="36"/>
      <c r="BF1725" s="36"/>
      <c r="BG1725" s="36"/>
      <c r="BH1725" s="36"/>
      <c r="BI1725" s="36"/>
      <c r="BJ1725" s="36"/>
      <c r="BK1725" s="36"/>
      <c r="BL1725" s="36"/>
      <c r="BM1725" s="36"/>
      <c r="BN1725" s="36"/>
      <c r="BO1725" s="36"/>
      <c r="BP1725" s="36"/>
      <c r="BQ1725" s="36"/>
      <c r="BR1725" s="36"/>
      <c r="BS1725" s="36"/>
      <c r="BT1725" s="36"/>
      <c r="BU1725" s="36"/>
      <c r="BV1725" s="36"/>
      <c r="BW1725" s="36"/>
      <c r="BX1725" s="36"/>
      <c r="BY1725" s="36"/>
      <c r="BZ1725" s="36"/>
      <c r="CA1725" s="36"/>
      <c r="CB1725" s="36"/>
      <c r="CC1725" s="36"/>
      <c r="CD1725" s="36"/>
      <c r="CE1725" s="36"/>
      <c r="CF1725" s="36"/>
      <c r="CG1725" s="36"/>
      <c r="CH1725" s="36"/>
    </row>
    <row r="1726" spans="1:86" s="35" customFormat="1" ht="42.75">
      <c r="A1726" s="437"/>
      <c r="B1726" s="437"/>
      <c r="C1726" s="437"/>
      <c r="D1726" s="437"/>
      <c r="E1726" s="437"/>
      <c r="F1726" s="437"/>
      <c r="G1726" s="437"/>
      <c r="H1726" s="437"/>
      <c r="I1726" s="437"/>
      <c r="J1726" s="39" t="s">
        <v>13</v>
      </c>
      <c r="K1726" s="936"/>
      <c r="L1726" s="41" t="s">
        <v>14</v>
      </c>
      <c r="M1726" s="936"/>
      <c r="N1726" s="36"/>
      <c r="O1726" s="52"/>
      <c r="P1726" s="45" t="s">
        <v>13</v>
      </c>
      <c r="Q1726" s="46"/>
      <c r="R1726" s="46" t="s">
        <v>14</v>
      </c>
      <c r="S1726" s="46"/>
      <c r="T1726" s="36"/>
      <c r="U1726" s="52"/>
      <c r="V1726" s="45" t="s">
        <v>13</v>
      </c>
      <c r="W1726" s="46">
        <f>W1686+W1687+W1688+W1689</f>
        <v>4</v>
      </c>
      <c r="X1726" s="46" t="s">
        <v>14</v>
      </c>
      <c r="Y1726" s="46"/>
      <c r="Z1726" s="36"/>
      <c r="AA1726" s="52"/>
      <c r="AB1726" s="45" t="s">
        <v>13</v>
      </c>
      <c r="AC1726" s="46">
        <f>AC1695+AC1694+AC1693+AC1690</f>
        <v>4</v>
      </c>
      <c r="AD1726" s="46" t="s">
        <v>14</v>
      </c>
      <c r="AE1726" s="46"/>
      <c r="AF1726" s="36"/>
      <c r="AG1726" s="52"/>
      <c r="AH1726" s="45" t="s">
        <v>13</v>
      </c>
      <c r="AI1726" s="46"/>
      <c r="AJ1726" s="46" t="s">
        <v>14</v>
      </c>
      <c r="AK1726" s="46"/>
      <c r="AL1726" s="36"/>
      <c r="AM1726" s="52"/>
      <c r="AN1726" s="45" t="s">
        <v>13</v>
      </c>
      <c r="AO1726" s="46"/>
      <c r="AP1726" s="46" t="s">
        <v>14</v>
      </c>
      <c r="AQ1726" s="46"/>
      <c r="AR1726" s="46"/>
      <c r="AS1726" s="36"/>
      <c r="AT1726" s="36"/>
      <c r="AU1726" s="36"/>
      <c r="AV1726" s="36"/>
      <c r="AW1726" s="36"/>
      <c r="AX1726" s="36"/>
      <c r="AY1726" s="36"/>
      <c r="AZ1726" s="36"/>
      <c r="BA1726" s="36"/>
      <c r="BB1726" s="36"/>
      <c r="BC1726" s="36"/>
      <c r="BD1726" s="36"/>
      <c r="BE1726" s="36"/>
      <c r="BF1726" s="36"/>
      <c r="BG1726" s="36"/>
      <c r="BH1726" s="36"/>
      <c r="BI1726" s="36"/>
      <c r="BJ1726" s="36"/>
      <c r="BK1726" s="36"/>
      <c r="BL1726" s="36"/>
      <c r="BM1726" s="36"/>
      <c r="BN1726" s="36"/>
      <c r="BO1726" s="36"/>
      <c r="BP1726" s="36"/>
      <c r="BQ1726" s="36"/>
      <c r="BR1726" s="36"/>
      <c r="BS1726" s="36"/>
      <c r="BT1726" s="36"/>
      <c r="BU1726" s="36"/>
      <c r="BV1726" s="36"/>
      <c r="BW1726" s="36"/>
      <c r="BX1726" s="36"/>
      <c r="BY1726" s="36"/>
      <c r="BZ1726" s="36"/>
      <c r="CA1726" s="36"/>
      <c r="CB1726" s="36"/>
      <c r="CC1726" s="36"/>
      <c r="CD1726" s="36"/>
      <c r="CE1726" s="36"/>
      <c r="CF1726" s="36"/>
      <c r="CG1726" s="36"/>
      <c r="CH1726" s="36"/>
    </row>
    <row r="1727" spans="1:86" s="35" customFormat="1" ht="38.25" customHeight="1">
      <c r="A1727" s="437"/>
      <c r="B1727" s="437"/>
      <c r="C1727" s="437"/>
      <c r="D1727" s="437"/>
      <c r="E1727" s="437"/>
      <c r="F1727" s="437"/>
      <c r="G1727" s="437"/>
      <c r="H1727" s="437"/>
      <c r="I1727" s="437"/>
      <c r="J1727" s="39" t="s">
        <v>44</v>
      </c>
      <c r="K1727" s="936"/>
      <c r="L1727" s="41" t="s">
        <v>14</v>
      </c>
      <c r="M1727" s="936"/>
      <c r="N1727" s="36"/>
      <c r="O1727" s="52"/>
      <c r="P1727" s="45" t="s">
        <v>44</v>
      </c>
      <c r="Q1727" s="46"/>
      <c r="R1727" s="46" t="s">
        <v>14</v>
      </c>
      <c r="S1727" s="46"/>
      <c r="T1727" s="36"/>
      <c r="U1727" s="52"/>
      <c r="V1727" s="45" t="s">
        <v>44</v>
      </c>
      <c r="W1727" s="46"/>
      <c r="X1727" s="46" t="s">
        <v>14</v>
      </c>
      <c r="Y1727" s="46"/>
      <c r="Z1727" s="36"/>
      <c r="AA1727" s="52"/>
      <c r="AB1727" s="45" t="s">
        <v>44</v>
      </c>
      <c r="AC1727" s="46"/>
      <c r="AD1727" s="46" t="s">
        <v>14</v>
      </c>
      <c r="AE1727" s="46"/>
      <c r="AF1727" s="36"/>
      <c r="AG1727" s="52"/>
      <c r="AH1727" s="45" t="s">
        <v>44</v>
      </c>
      <c r="AI1727" s="46"/>
      <c r="AJ1727" s="46" t="s">
        <v>14</v>
      </c>
      <c r="AK1727" s="46"/>
      <c r="AL1727" s="36"/>
      <c r="AM1727" s="52"/>
      <c r="AN1727" s="45" t="s">
        <v>44</v>
      </c>
      <c r="AO1727" s="46"/>
      <c r="AP1727" s="46" t="s">
        <v>14</v>
      </c>
      <c r="AQ1727" s="46"/>
      <c r="AR1727" s="46"/>
      <c r="AS1727" s="36"/>
      <c r="AT1727" s="36"/>
      <c r="AU1727" s="36"/>
      <c r="AV1727" s="36"/>
      <c r="AW1727" s="36"/>
      <c r="AX1727" s="36"/>
      <c r="AY1727" s="36"/>
      <c r="AZ1727" s="36"/>
      <c r="BA1727" s="36"/>
      <c r="BB1727" s="36"/>
      <c r="BC1727" s="36"/>
      <c r="BD1727" s="36"/>
      <c r="BE1727" s="36"/>
      <c r="BF1727" s="36"/>
      <c r="BG1727" s="36"/>
      <c r="BH1727" s="36"/>
      <c r="BI1727" s="36"/>
      <c r="BJ1727" s="36"/>
      <c r="BK1727" s="36"/>
      <c r="BL1727" s="36"/>
      <c r="BM1727" s="36"/>
      <c r="BN1727" s="36"/>
      <c r="BO1727" s="36"/>
      <c r="BP1727" s="36"/>
      <c r="BQ1727" s="36"/>
      <c r="BR1727" s="36"/>
      <c r="BS1727" s="36"/>
      <c r="BT1727" s="36"/>
      <c r="BU1727" s="36"/>
      <c r="BV1727" s="36"/>
      <c r="BW1727" s="36"/>
      <c r="BX1727" s="36"/>
      <c r="BY1727" s="36"/>
      <c r="BZ1727" s="36"/>
      <c r="CA1727" s="36"/>
      <c r="CB1727" s="36"/>
      <c r="CC1727" s="36"/>
      <c r="CD1727" s="36"/>
      <c r="CE1727" s="36"/>
      <c r="CF1727" s="36"/>
      <c r="CG1727" s="36"/>
      <c r="CH1727" s="36"/>
    </row>
    <row r="1728" spans="1:86" s="35" customFormat="1" ht="60" customHeight="1">
      <c r="A1728" s="437"/>
      <c r="B1728" s="437"/>
      <c r="C1728" s="437"/>
      <c r="D1728" s="437"/>
      <c r="E1728" s="437"/>
      <c r="F1728" s="437"/>
      <c r="G1728" s="437"/>
      <c r="H1728" s="437"/>
      <c r="I1728" s="437"/>
      <c r="J1728" s="39" t="s">
        <v>15</v>
      </c>
      <c r="K1728" s="936"/>
      <c r="L1728" s="41" t="s">
        <v>16</v>
      </c>
      <c r="M1728" s="936"/>
      <c r="N1728" s="36"/>
      <c r="O1728" s="52"/>
      <c r="P1728" s="45" t="s">
        <v>15</v>
      </c>
      <c r="Q1728" s="46"/>
      <c r="R1728" s="46" t="s">
        <v>16</v>
      </c>
      <c r="S1728" s="46"/>
      <c r="T1728" s="36"/>
      <c r="U1728" s="52"/>
      <c r="V1728" s="45" t="s">
        <v>15</v>
      </c>
      <c r="W1728" s="46"/>
      <c r="X1728" s="46" t="s">
        <v>16</v>
      </c>
      <c r="Y1728" s="46"/>
      <c r="Z1728" s="36"/>
      <c r="AA1728" s="52"/>
      <c r="AB1728" s="45" t="s">
        <v>15</v>
      </c>
      <c r="AC1728" s="46"/>
      <c r="AD1728" s="46" t="s">
        <v>16</v>
      </c>
      <c r="AE1728" s="46"/>
      <c r="AF1728" s="36"/>
      <c r="AG1728" s="52"/>
      <c r="AH1728" s="45" t="s">
        <v>15</v>
      </c>
      <c r="AI1728" s="46"/>
      <c r="AJ1728" s="46" t="s">
        <v>16</v>
      </c>
      <c r="AK1728" s="46"/>
      <c r="AL1728" s="36"/>
      <c r="AM1728" s="52"/>
      <c r="AN1728" s="45" t="s">
        <v>15</v>
      </c>
      <c r="AO1728" s="46"/>
      <c r="AP1728" s="46" t="s">
        <v>16</v>
      </c>
      <c r="AQ1728" s="46"/>
      <c r="AR1728" s="46"/>
      <c r="AS1728" s="36"/>
      <c r="AT1728" s="36"/>
      <c r="AU1728" s="36"/>
      <c r="AV1728" s="36"/>
      <c r="AW1728" s="36"/>
      <c r="AX1728" s="36"/>
      <c r="AY1728" s="36"/>
      <c r="AZ1728" s="36"/>
      <c r="BA1728" s="36"/>
      <c r="BB1728" s="36"/>
      <c r="BC1728" s="36"/>
      <c r="BD1728" s="36"/>
      <c r="BE1728" s="36"/>
      <c r="BF1728" s="36"/>
      <c r="BG1728" s="36"/>
      <c r="BH1728" s="36"/>
      <c r="BI1728" s="36"/>
      <c r="BJ1728" s="36"/>
      <c r="BK1728" s="36"/>
      <c r="BL1728" s="36"/>
      <c r="BM1728" s="36"/>
      <c r="BN1728" s="36"/>
      <c r="BO1728" s="36"/>
      <c r="BP1728" s="36"/>
      <c r="BQ1728" s="36"/>
      <c r="BR1728" s="36"/>
      <c r="BS1728" s="36"/>
      <c r="BT1728" s="36"/>
      <c r="BU1728" s="36"/>
      <c r="BV1728" s="36"/>
      <c r="BW1728" s="36"/>
      <c r="BX1728" s="36"/>
      <c r="BY1728" s="36"/>
      <c r="BZ1728" s="36"/>
      <c r="CA1728" s="36"/>
      <c r="CB1728" s="36"/>
      <c r="CC1728" s="36"/>
      <c r="CD1728" s="36"/>
      <c r="CE1728" s="36"/>
      <c r="CF1728" s="36"/>
      <c r="CG1728" s="36"/>
      <c r="CH1728" s="36"/>
    </row>
    <row r="1729" spans="1:86" s="35" customFormat="1" ht="32.25" customHeight="1">
      <c r="A1729" s="437"/>
      <c r="B1729" s="437"/>
      <c r="C1729" s="437"/>
      <c r="D1729" s="437"/>
      <c r="E1729" s="437"/>
      <c r="F1729" s="437"/>
      <c r="G1729" s="437"/>
      <c r="H1729" s="437"/>
      <c r="I1729" s="437"/>
      <c r="J1729" s="39" t="s">
        <v>17</v>
      </c>
      <c r="K1729" s="936">
        <f>K1700</f>
        <v>736</v>
      </c>
      <c r="L1729" s="41" t="s">
        <v>8</v>
      </c>
      <c r="M1729" s="936"/>
      <c r="N1729" s="36"/>
      <c r="O1729" s="52"/>
      <c r="P1729" s="45" t="s">
        <v>17</v>
      </c>
      <c r="Q1729" s="46"/>
      <c r="R1729" s="46" t="s">
        <v>8</v>
      </c>
      <c r="S1729" s="46"/>
      <c r="T1729" s="36"/>
      <c r="U1729" s="52"/>
      <c r="V1729" s="45" t="s">
        <v>17</v>
      </c>
      <c r="W1729" s="46"/>
      <c r="X1729" s="46" t="s">
        <v>8</v>
      </c>
      <c r="Y1729" s="46"/>
      <c r="Z1729" s="36"/>
      <c r="AA1729" s="52"/>
      <c r="AB1729" s="45" t="s">
        <v>17</v>
      </c>
      <c r="AC1729" s="46"/>
      <c r="AD1729" s="46" t="s">
        <v>8</v>
      </c>
      <c r="AE1729" s="46"/>
      <c r="AF1729" s="36"/>
      <c r="AG1729" s="52"/>
      <c r="AH1729" s="45" t="s">
        <v>17</v>
      </c>
      <c r="AI1729" s="46"/>
      <c r="AJ1729" s="46" t="s">
        <v>8</v>
      </c>
      <c r="AK1729" s="46"/>
      <c r="AL1729" s="36"/>
      <c r="AM1729" s="52"/>
      <c r="AN1729" s="45" t="s">
        <v>17</v>
      </c>
      <c r="AO1729" s="46"/>
      <c r="AP1729" s="46" t="s">
        <v>8</v>
      </c>
      <c r="AQ1729" s="46"/>
      <c r="AR1729" s="46"/>
      <c r="AS1729" s="36"/>
      <c r="AT1729" s="36"/>
      <c r="AU1729" s="36"/>
      <c r="AV1729" s="36"/>
      <c r="AW1729" s="36"/>
      <c r="AX1729" s="36"/>
      <c r="AY1729" s="36"/>
      <c r="AZ1729" s="36"/>
      <c r="BA1729" s="36"/>
      <c r="BB1729" s="36"/>
      <c r="BC1729" s="36"/>
      <c r="BD1729" s="36"/>
      <c r="BE1729" s="36"/>
      <c r="BF1729" s="36"/>
      <c r="BG1729" s="36"/>
      <c r="BH1729" s="36"/>
      <c r="BI1729" s="36"/>
      <c r="BJ1729" s="36"/>
      <c r="BK1729" s="36"/>
      <c r="BL1729" s="36"/>
      <c r="BM1729" s="36"/>
      <c r="BN1729" s="36"/>
      <c r="BO1729" s="36"/>
      <c r="BP1729" s="36"/>
      <c r="BQ1729" s="36"/>
      <c r="BR1729" s="36"/>
      <c r="BS1729" s="36"/>
      <c r="BT1729" s="36"/>
      <c r="BU1729" s="36"/>
      <c r="BV1729" s="36"/>
      <c r="BW1729" s="36"/>
      <c r="BX1729" s="36"/>
      <c r="BY1729" s="36"/>
      <c r="BZ1729" s="36"/>
      <c r="CA1729" s="36"/>
      <c r="CB1729" s="36"/>
      <c r="CC1729" s="36"/>
      <c r="CD1729" s="36"/>
      <c r="CE1729" s="36"/>
      <c r="CF1729" s="36"/>
      <c r="CG1729" s="36"/>
      <c r="CH1729" s="36"/>
    </row>
    <row r="1730" spans="1:86" s="35" customFormat="1" ht="28.5">
      <c r="A1730" s="437"/>
      <c r="B1730" s="437"/>
      <c r="C1730" s="437"/>
      <c r="D1730" s="437"/>
      <c r="E1730" s="437"/>
      <c r="F1730" s="437"/>
      <c r="G1730" s="437"/>
      <c r="H1730" s="437"/>
      <c r="I1730" s="437"/>
      <c r="J1730" s="39" t="s">
        <v>18</v>
      </c>
      <c r="K1730" s="936"/>
      <c r="L1730" s="41" t="s">
        <v>16</v>
      </c>
      <c r="M1730" s="936"/>
      <c r="N1730" s="36"/>
      <c r="O1730" s="52"/>
      <c r="P1730" s="45" t="s">
        <v>18</v>
      </c>
      <c r="Q1730" s="46"/>
      <c r="R1730" s="46" t="s">
        <v>16</v>
      </c>
      <c r="S1730" s="46"/>
      <c r="T1730" s="36"/>
      <c r="U1730" s="52"/>
      <c r="V1730" s="45" t="s">
        <v>18</v>
      </c>
      <c r="W1730" s="46"/>
      <c r="X1730" s="46" t="s">
        <v>16</v>
      </c>
      <c r="Y1730" s="46"/>
      <c r="Z1730" s="36"/>
      <c r="AA1730" s="52"/>
      <c r="AB1730" s="45" t="s">
        <v>18</v>
      </c>
      <c r="AC1730" s="46"/>
      <c r="AD1730" s="46"/>
      <c r="AE1730" s="46"/>
      <c r="AF1730" s="36"/>
      <c r="AG1730" s="52"/>
      <c r="AH1730" s="45" t="s">
        <v>18</v>
      </c>
      <c r="AI1730" s="46"/>
      <c r="AJ1730" s="46"/>
      <c r="AK1730" s="46"/>
      <c r="AL1730" s="36"/>
      <c r="AM1730" s="52"/>
      <c r="AN1730" s="45" t="s">
        <v>18</v>
      </c>
      <c r="AO1730" s="46"/>
      <c r="AP1730" s="46"/>
      <c r="AQ1730" s="46"/>
      <c r="AR1730" s="46"/>
      <c r="AS1730" s="36"/>
      <c r="AT1730" s="36"/>
      <c r="AU1730" s="36"/>
      <c r="AV1730" s="36"/>
      <c r="AW1730" s="36"/>
      <c r="AX1730" s="36"/>
      <c r="AY1730" s="36"/>
      <c r="AZ1730" s="36"/>
      <c r="BA1730" s="36"/>
      <c r="BB1730" s="36"/>
      <c r="BC1730" s="36"/>
      <c r="BD1730" s="36"/>
      <c r="BE1730" s="36"/>
      <c r="BF1730" s="36"/>
      <c r="BG1730" s="36"/>
      <c r="BH1730" s="36"/>
      <c r="BI1730" s="36"/>
      <c r="BJ1730" s="36"/>
      <c r="BK1730" s="36"/>
      <c r="BL1730" s="36"/>
      <c r="BM1730" s="36"/>
      <c r="BN1730" s="36"/>
      <c r="BO1730" s="36"/>
      <c r="BP1730" s="36"/>
      <c r="BQ1730" s="36"/>
      <c r="BR1730" s="36"/>
      <c r="BS1730" s="36"/>
      <c r="BT1730" s="36"/>
      <c r="BU1730" s="36"/>
      <c r="BV1730" s="36"/>
      <c r="BW1730" s="36"/>
      <c r="BX1730" s="36"/>
      <c r="BY1730" s="36"/>
      <c r="BZ1730" s="36"/>
      <c r="CA1730" s="36"/>
      <c r="CB1730" s="36"/>
      <c r="CC1730" s="36"/>
      <c r="CD1730" s="36"/>
      <c r="CE1730" s="36"/>
      <c r="CF1730" s="36"/>
      <c r="CG1730" s="36"/>
      <c r="CH1730" s="36"/>
    </row>
    <row r="1731" spans="1:86" s="35" customFormat="1" ht="42.75">
      <c r="A1731" s="437"/>
      <c r="B1731" s="437"/>
      <c r="C1731" s="437"/>
      <c r="D1731" s="437"/>
      <c r="E1731" s="437"/>
      <c r="F1731" s="437"/>
      <c r="G1731" s="437"/>
      <c r="H1731" s="437"/>
      <c r="I1731" s="437"/>
      <c r="J1731" s="39" t="s">
        <v>46</v>
      </c>
      <c r="K1731" s="936"/>
      <c r="L1731" s="41" t="s">
        <v>16</v>
      </c>
      <c r="M1731" s="936"/>
      <c r="N1731" s="36"/>
      <c r="O1731" s="71"/>
      <c r="P1731" s="45" t="s">
        <v>46</v>
      </c>
      <c r="Q1731" s="46"/>
      <c r="R1731" s="46" t="s">
        <v>16</v>
      </c>
      <c r="S1731" s="46"/>
      <c r="T1731" s="36"/>
      <c r="U1731" s="71"/>
      <c r="V1731" s="45" t="s">
        <v>46</v>
      </c>
      <c r="W1731" s="46"/>
      <c r="X1731" s="46" t="s">
        <v>16</v>
      </c>
      <c r="Y1731" s="46"/>
      <c r="Z1731" s="36"/>
      <c r="AA1731" s="71"/>
      <c r="AB1731" s="45" t="s">
        <v>46</v>
      </c>
      <c r="AC1731" s="46"/>
      <c r="AD1731" s="46" t="s">
        <v>16</v>
      </c>
      <c r="AE1731" s="46"/>
      <c r="AF1731" s="36"/>
      <c r="AG1731" s="71"/>
      <c r="AH1731" s="45" t="s">
        <v>46</v>
      </c>
      <c r="AI1731" s="46"/>
      <c r="AJ1731" s="46" t="s">
        <v>16</v>
      </c>
      <c r="AK1731" s="46"/>
      <c r="AL1731" s="36"/>
      <c r="AM1731" s="71"/>
      <c r="AN1731" s="45" t="s">
        <v>46</v>
      </c>
      <c r="AO1731" s="46"/>
      <c r="AP1731" s="46" t="s">
        <v>16</v>
      </c>
      <c r="AQ1731" s="46"/>
      <c r="AR1731" s="46"/>
      <c r="AS1731" s="36"/>
      <c r="AT1731" s="36"/>
      <c r="AU1731" s="36"/>
      <c r="AV1731" s="36"/>
      <c r="AW1731" s="36"/>
      <c r="AX1731" s="36"/>
      <c r="AY1731" s="36"/>
      <c r="AZ1731" s="36"/>
      <c r="BA1731" s="36"/>
      <c r="BB1731" s="36"/>
      <c r="BC1731" s="36"/>
      <c r="BD1731" s="36"/>
      <c r="BE1731" s="36"/>
      <c r="BF1731" s="36"/>
      <c r="BG1731" s="36"/>
      <c r="BH1731" s="36"/>
      <c r="BI1731" s="36"/>
      <c r="BJ1731" s="36"/>
      <c r="BK1731" s="36"/>
      <c r="BL1731" s="36"/>
      <c r="BM1731" s="36"/>
      <c r="BN1731" s="36"/>
      <c r="BO1731" s="36"/>
      <c r="BP1731" s="36"/>
      <c r="BQ1731" s="36"/>
      <c r="BR1731" s="36"/>
      <c r="BS1731" s="36"/>
      <c r="BT1731" s="36"/>
      <c r="BU1731" s="36"/>
      <c r="BV1731" s="36"/>
      <c r="BW1731" s="36"/>
      <c r="BX1731" s="36"/>
      <c r="BY1731" s="36"/>
      <c r="BZ1731" s="36"/>
      <c r="CA1731" s="36"/>
      <c r="CB1731" s="36"/>
      <c r="CC1731" s="36"/>
      <c r="CD1731" s="36"/>
      <c r="CE1731" s="36"/>
      <c r="CF1731" s="36"/>
      <c r="CG1731" s="36"/>
      <c r="CH1731" s="36"/>
    </row>
    <row r="1732" spans="1:86" s="35" customFormat="1">
      <c r="A1732" s="437"/>
      <c r="B1732" s="437"/>
      <c r="C1732" s="437"/>
      <c r="D1732" s="437"/>
      <c r="E1732" s="437"/>
      <c r="F1732" s="437"/>
      <c r="G1732" s="437"/>
      <c r="H1732" s="437"/>
      <c r="I1732" s="437"/>
      <c r="J1732" s="39" t="s">
        <v>105</v>
      </c>
      <c r="K1732" s="936"/>
      <c r="L1732" s="41" t="s">
        <v>8</v>
      </c>
      <c r="M1732" s="936"/>
      <c r="N1732" s="36"/>
      <c r="O1732" s="71"/>
      <c r="P1732" s="45" t="s">
        <v>105</v>
      </c>
      <c r="Q1732" s="46"/>
      <c r="R1732" s="46" t="s">
        <v>8</v>
      </c>
      <c r="S1732" s="46"/>
      <c r="T1732" s="36"/>
      <c r="U1732" s="71"/>
      <c r="V1732" s="45" t="s">
        <v>105</v>
      </c>
      <c r="W1732" s="46"/>
      <c r="X1732" s="46" t="s">
        <v>8</v>
      </c>
      <c r="Y1732" s="46"/>
      <c r="Z1732" s="36"/>
      <c r="AA1732" s="71"/>
      <c r="AB1732" s="45"/>
      <c r="AC1732" s="46"/>
      <c r="AD1732" s="46"/>
      <c r="AE1732" s="46"/>
      <c r="AF1732" s="36"/>
      <c r="AG1732" s="71"/>
      <c r="AH1732" s="45"/>
      <c r="AI1732" s="46"/>
      <c r="AJ1732" s="46"/>
      <c r="AK1732" s="46"/>
      <c r="AL1732" s="36"/>
      <c r="AM1732" s="71"/>
      <c r="AN1732" s="45"/>
      <c r="AO1732" s="46"/>
      <c r="AP1732" s="46"/>
      <c r="AQ1732" s="46"/>
      <c r="AR1732" s="46"/>
      <c r="AS1732" s="36"/>
      <c r="AT1732" s="36"/>
      <c r="AU1732" s="36"/>
      <c r="AV1732" s="36"/>
      <c r="AW1732" s="36"/>
      <c r="AX1732" s="36"/>
      <c r="AY1732" s="36"/>
      <c r="AZ1732" s="36"/>
      <c r="BA1732" s="36"/>
      <c r="BB1732" s="36"/>
      <c r="BC1732" s="36"/>
      <c r="BD1732" s="36"/>
      <c r="BE1732" s="36"/>
      <c r="BF1732" s="36"/>
      <c r="BG1732" s="36"/>
      <c r="BH1732" s="36"/>
      <c r="BI1732" s="36"/>
      <c r="BJ1732" s="36"/>
      <c r="BK1732" s="36"/>
      <c r="BL1732" s="36"/>
      <c r="BM1732" s="36"/>
      <c r="BN1732" s="36"/>
      <c r="BO1732" s="36"/>
      <c r="BP1732" s="36"/>
      <c r="BQ1732" s="36"/>
      <c r="BR1732" s="36"/>
      <c r="BS1732" s="36"/>
      <c r="BT1732" s="36"/>
      <c r="BU1732" s="36"/>
      <c r="BV1732" s="36"/>
      <c r="BW1732" s="36"/>
      <c r="BX1732" s="36"/>
      <c r="BY1732" s="36"/>
      <c r="BZ1732" s="36"/>
      <c r="CA1732" s="36"/>
      <c r="CB1732" s="36"/>
      <c r="CC1732" s="36"/>
      <c r="CD1732" s="36"/>
      <c r="CE1732" s="36"/>
      <c r="CF1732" s="36"/>
      <c r="CG1732" s="36"/>
      <c r="CH1732" s="36"/>
    </row>
    <row r="1733" spans="1:86" s="35" customFormat="1" ht="42.75">
      <c r="A1733" s="437"/>
      <c r="B1733" s="437"/>
      <c r="C1733" s="437"/>
      <c r="D1733" s="437"/>
      <c r="E1733" s="437"/>
      <c r="F1733" s="437"/>
      <c r="G1733" s="437"/>
      <c r="H1733" s="437"/>
      <c r="I1733" s="437"/>
      <c r="J1733" s="39" t="s">
        <v>106</v>
      </c>
      <c r="K1733" s="936"/>
      <c r="L1733" s="41" t="s">
        <v>8</v>
      </c>
      <c r="M1733" s="936"/>
      <c r="N1733" s="36"/>
      <c r="O1733" s="71"/>
      <c r="P1733" s="45" t="s">
        <v>106</v>
      </c>
      <c r="Q1733" s="46"/>
      <c r="R1733" s="46" t="s">
        <v>8</v>
      </c>
      <c r="S1733" s="46"/>
      <c r="T1733" s="36"/>
      <c r="U1733" s="71"/>
      <c r="V1733" s="45" t="s">
        <v>106</v>
      </c>
      <c r="W1733" s="46"/>
      <c r="X1733" s="46" t="s">
        <v>8</v>
      </c>
      <c r="Y1733" s="46"/>
      <c r="Z1733" s="36"/>
      <c r="AA1733" s="71"/>
      <c r="AB1733" s="45"/>
      <c r="AC1733" s="46"/>
      <c r="AD1733" s="46"/>
      <c r="AE1733" s="46"/>
      <c r="AF1733" s="36"/>
      <c r="AG1733" s="71"/>
      <c r="AH1733" s="45"/>
      <c r="AI1733" s="46"/>
      <c r="AJ1733" s="46"/>
      <c r="AK1733" s="46"/>
      <c r="AL1733" s="36"/>
      <c r="AM1733" s="71"/>
      <c r="AN1733" s="45"/>
      <c r="AO1733" s="46"/>
      <c r="AP1733" s="46"/>
      <c r="AQ1733" s="46"/>
      <c r="AR1733" s="46"/>
      <c r="AS1733" s="36"/>
      <c r="AT1733" s="36"/>
      <c r="AU1733" s="36"/>
      <c r="AV1733" s="36"/>
      <c r="AW1733" s="36"/>
      <c r="AX1733" s="36"/>
      <c r="AY1733" s="36"/>
      <c r="AZ1733" s="36"/>
      <c r="BA1733" s="36"/>
      <c r="BB1733" s="36"/>
      <c r="BC1733" s="36"/>
      <c r="BD1733" s="36"/>
      <c r="BE1733" s="36"/>
      <c r="BF1733" s="36"/>
      <c r="BG1733" s="36"/>
      <c r="BH1733" s="36"/>
      <c r="BI1733" s="36"/>
      <c r="BJ1733" s="36"/>
      <c r="BK1733" s="36"/>
      <c r="BL1733" s="36"/>
      <c r="BM1733" s="36"/>
      <c r="BN1733" s="36"/>
      <c r="BO1733" s="36"/>
      <c r="BP1733" s="36"/>
      <c r="BQ1733" s="36"/>
      <c r="BR1733" s="36"/>
      <c r="BS1733" s="36"/>
      <c r="BT1733" s="36"/>
      <c r="BU1733" s="36"/>
      <c r="BV1733" s="36"/>
      <c r="BW1733" s="36"/>
      <c r="BX1733" s="36"/>
      <c r="BY1733" s="36"/>
      <c r="BZ1733" s="36"/>
      <c r="CA1733" s="36"/>
      <c r="CB1733" s="36"/>
      <c r="CC1733" s="36"/>
      <c r="CD1733" s="36"/>
      <c r="CE1733" s="36"/>
      <c r="CF1733" s="36"/>
      <c r="CG1733" s="36"/>
      <c r="CH1733" s="36"/>
    </row>
    <row r="1734" spans="1:86" s="35" customFormat="1" ht="28.5">
      <c r="A1734" s="437"/>
      <c r="B1734" s="437"/>
      <c r="C1734" s="437"/>
      <c r="D1734" s="437"/>
      <c r="E1734" s="437"/>
      <c r="F1734" s="437"/>
      <c r="G1734" s="437"/>
      <c r="H1734" s="437"/>
      <c r="I1734" s="437"/>
      <c r="J1734" s="39" t="s">
        <v>107</v>
      </c>
      <c r="K1734" s="936"/>
      <c r="L1734" s="41" t="s">
        <v>8</v>
      </c>
      <c r="M1734" s="936"/>
      <c r="N1734" s="36"/>
      <c r="O1734" s="71"/>
      <c r="P1734" s="45" t="s">
        <v>107</v>
      </c>
      <c r="Q1734" s="46"/>
      <c r="R1734" s="46" t="s">
        <v>8</v>
      </c>
      <c r="S1734" s="46"/>
      <c r="T1734" s="36"/>
      <c r="U1734" s="71"/>
      <c r="V1734" s="45" t="s">
        <v>107</v>
      </c>
      <c r="W1734" s="46"/>
      <c r="X1734" s="46" t="s">
        <v>8</v>
      </c>
      <c r="Y1734" s="46"/>
      <c r="Z1734" s="36"/>
      <c r="AA1734" s="71"/>
      <c r="AB1734" s="45"/>
      <c r="AC1734" s="46"/>
      <c r="AD1734" s="46"/>
      <c r="AE1734" s="46"/>
      <c r="AF1734" s="36"/>
      <c r="AG1734" s="71"/>
      <c r="AH1734" s="45"/>
      <c r="AI1734" s="46"/>
      <c r="AJ1734" s="46"/>
      <c r="AK1734" s="46"/>
      <c r="AL1734" s="36"/>
      <c r="AM1734" s="71"/>
      <c r="AN1734" s="45"/>
      <c r="AO1734" s="46"/>
      <c r="AP1734" s="46"/>
      <c r="AQ1734" s="46"/>
      <c r="AR1734" s="46"/>
      <c r="AS1734" s="36"/>
      <c r="AT1734" s="36"/>
      <c r="AU1734" s="36"/>
      <c r="AV1734" s="36"/>
      <c r="AW1734" s="36"/>
      <c r="AX1734" s="36"/>
      <c r="AY1734" s="36"/>
      <c r="AZ1734" s="36"/>
      <c r="BA1734" s="36"/>
      <c r="BB1734" s="36"/>
      <c r="BC1734" s="36"/>
      <c r="BD1734" s="36"/>
      <c r="BE1734" s="36"/>
      <c r="BF1734" s="36"/>
      <c r="BG1734" s="36"/>
      <c r="BH1734" s="36"/>
      <c r="BI1734" s="36"/>
      <c r="BJ1734" s="36"/>
      <c r="BK1734" s="36"/>
      <c r="BL1734" s="36"/>
      <c r="BM1734" s="36"/>
      <c r="BN1734" s="36"/>
      <c r="BO1734" s="36"/>
      <c r="BP1734" s="36"/>
      <c r="BQ1734" s="36"/>
      <c r="BR1734" s="36"/>
      <c r="BS1734" s="36"/>
      <c r="BT1734" s="36"/>
      <c r="BU1734" s="36"/>
      <c r="BV1734" s="36"/>
      <c r="BW1734" s="36"/>
      <c r="BX1734" s="36"/>
      <c r="BY1734" s="36"/>
      <c r="BZ1734" s="36"/>
      <c r="CA1734" s="36"/>
      <c r="CB1734" s="36"/>
      <c r="CC1734" s="36"/>
      <c r="CD1734" s="36"/>
      <c r="CE1734" s="36"/>
      <c r="CF1734" s="36"/>
      <c r="CG1734" s="36"/>
      <c r="CH1734" s="36"/>
    </row>
    <row r="1735" spans="1:86" s="35" customFormat="1" ht="42.75">
      <c r="A1735" s="437"/>
      <c r="B1735" s="437"/>
      <c r="C1735" s="437"/>
      <c r="D1735" s="437"/>
      <c r="E1735" s="437"/>
      <c r="F1735" s="437"/>
      <c r="G1735" s="437"/>
      <c r="H1735" s="437"/>
      <c r="I1735" s="437"/>
      <c r="J1735" s="39" t="s">
        <v>108</v>
      </c>
      <c r="K1735" s="936"/>
      <c r="L1735" s="41" t="s">
        <v>14</v>
      </c>
      <c r="M1735" s="936"/>
      <c r="N1735" s="36"/>
      <c r="O1735" s="71"/>
      <c r="P1735" s="45" t="s">
        <v>108</v>
      </c>
      <c r="Q1735" s="46"/>
      <c r="R1735" s="46" t="s">
        <v>14</v>
      </c>
      <c r="S1735" s="46"/>
      <c r="T1735" s="36"/>
      <c r="U1735" s="71"/>
      <c r="V1735" s="45" t="s">
        <v>108</v>
      </c>
      <c r="W1735" s="46"/>
      <c r="X1735" s="46" t="s">
        <v>14</v>
      </c>
      <c r="Y1735" s="46"/>
      <c r="Z1735" s="36"/>
      <c r="AA1735" s="71"/>
      <c r="AB1735" s="45"/>
      <c r="AC1735" s="46"/>
      <c r="AD1735" s="46"/>
      <c r="AE1735" s="46"/>
      <c r="AF1735" s="36"/>
      <c r="AG1735" s="71"/>
      <c r="AH1735" s="45"/>
      <c r="AI1735" s="46"/>
      <c r="AJ1735" s="46"/>
      <c r="AK1735" s="46"/>
      <c r="AL1735" s="36"/>
      <c r="AM1735" s="71"/>
      <c r="AN1735" s="45"/>
      <c r="AO1735" s="46"/>
      <c r="AP1735" s="46"/>
      <c r="AQ1735" s="46"/>
      <c r="AR1735" s="46"/>
      <c r="AS1735" s="36"/>
      <c r="AT1735" s="36"/>
      <c r="AU1735" s="36"/>
      <c r="AV1735" s="36"/>
      <c r="AW1735" s="36"/>
      <c r="AX1735" s="36"/>
      <c r="AY1735" s="36"/>
      <c r="AZ1735" s="36"/>
      <c r="BA1735" s="36"/>
      <c r="BB1735" s="36"/>
      <c r="BC1735" s="36"/>
      <c r="BD1735" s="36"/>
      <c r="BE1735" s="36"/>
      <c r="BF1735" s="36"/>
      <c r="BG1735" s="36"/>
      <c r="BH1735" s="36"/>
      <c r="BI1735" s="36"/>
      <c r="BJ1735" s="36"/>
      <c r="BK1735" s="36"/>
      <c r="BL1735" s="36"/>
      <c r="BM1735" s="36"/>
      <c r="BN1735" s="36"/>
      <c r="BO1735" s="36"/>
      <c r="BP1735" s="36"/>
      <c r="BQ1735" s="36"/>
      <c r="BR1735" s="36"/>
      <c r="BS1735" s="36"/>
      <c r="BT1735" s="36"/>
      <c r="BU1735" s="36"/>
      <c r="BV1735" s="36"/>
      <c r="BW1735" s="36"/>
      <c r="BX1735" s="36"/>
      <c r="BY1735" s="36"/>
      <c r="BZ1735" s="36"/>
      <c r="CA1735" s="36"/>
      <c r="CB1735" s="36"/>
      <c r="CC1735" s="36"/>
      <c r="CD1735" s="36"/>
      <c r="CE1735" s="36"/>
      <c r="CF1735" s="36"/>
      <c r="CG1735" s="36"/>
      <c r="CH1735" s="36"/>
    </row>
    <row r="1736" spans="1:86" s="35" customFormat="1" ht="28.5">
      <c r="A1736" s="437"/>
      <c r="B1736" s="437"/>
      <c r="C1736" s="437"/>
      <c r="D1736" s="437"/>
      <c r="E1736" s="437"/>
      <c r="F1736" s="437"/>
      <c r="G1736" s="437"/>
      <c r="H1736" s="437"/>
      <c r="I1736" s="437"/>
      <c r="J1736" s="39" t="s">
        <v>109</v>
      </c>
      <c r="K1736" s="936"/>
      <c r="L1736" s="41" t="s">
        <v>16</v>
      </c>
      <c r="M1736" s="936"/>
      <c r="N1736" s="36"/>
      <c r="O1736" s="71"/>
      <c r="P1736" s="45" t="s">
        <v>109</v>
      </c>
      <c r="Q1736" s="46"/>
      <c r="R1736" s="46" t="s">
        <v>16</v>
      </c>
      <c r="S1736" s="46"/>
      <c r="T1736" s="36"/>
      <c r="U1736" s="71"/>
      <c r="V1736" s="45" t="s">
        <v>109</v>
      </c>
      <c r="W1736" s="46"/>
      <c r="X1736" s="46" t="s">
        <v>16</v>
      </c>
      <c r="Y1736" s="46"/>
      <c r="Z1736" s="36"/>
      <c r="AA1736" s="71"/>
      <c r="AB1736" s="45"/>
      <c r="AC1736" s="46"/>
      <c r="AD1736" s="46"/>
      <c r="AE1736" s="46"/>
      <c r="AF1736" s="36"/>
      <c r="AG1736" s="71"/>
      <c r="AH1736" s="45"/>
      <c r="AI1736" s="46"/>
      <c r="AJ1736" s="46"/>
      <c r="AK1736" s="46"/>
      <c r="AL1736" s="36"/>
      <c r="AM1736" s="71"/>
      <c r="AN1736" s="45"/>
      <c r="AO1736" s="46"/>
      <c r="AP1736" s="46"/>
      <c r="AQ1736" s="46"/>
      <c r="AR1736" s="46"/>
      <c r="AS1736" s="36"/>
      <c r="AT1736" s="36"/>
      <c r="AU1736" s="36"/>
      <c r="AV1736" s="36"/>
      <c r="AW1736" s="36"/>
      <c r="AX1736" s="36"/>
      <c r="AY1736" s="36"/>
      <c r="AZ1736" s="36"/>
      <c r="BA1736" s="36"/>
      <c r="BB1736" s="36"/>
      <c r="BC1736" s="36"/>
      <c r="BD1736" s="36"/>
      <c r="BE1736" s="36"/>
      <c r="BF1736" s="36"/>
      <c r="BG1736" s="36"/>
      <c r="BH1736" s="36"/>
      <c r="BI1736" s="36"/>
      <c r="BJ1736" s="36"/>
      <c r="BK1736" s="36"/>
      <c r="BL1736" s="36"/>
      <c r="BM1736" s="36"/>
      <c r="BN1736" s="36"/>
      <c r="BO1736" s="36"/>
      <c r="BP1736" s="36"/>
      <c r="BQ1736" s="36"/>
      <c r="BR1736" s="36"/>
      <c r="BS1736" s="36"/>
      <c r="BT1736" s="36"/>
      <c r="BU1736" s="36"/>
      <c r="BV1736" s="36"/>
      <c r="BW1736" s="36"/>
      <c r="BX1736" s="36"/>
      <c r="BY1736" s="36"/>
      <c r="BZ1736" s="36"/>
      <c r="CA1736" s="36"/>
      <c r="CB1736" s="36"/>
      <c r="CC1736" s="36"/>
      <c r="CD1736" s="36"/>
      <c r="CE1736" s="36"/>
      <c r="CF1736" s="36"/>
      <c r="CG1736" s="36"/>
      <c r="CH1736" s="36"/>
    </row>
    <row r="1737" spans="1:86" s="35" customFormat="1" ht="71.25">
      <c r="A1737" s="437"/>
      <c r="B1737" s="437"/>
      <c r="C1737" s="437"/>
      <c r="D1737" s="437"/>
      <c r="E1737" s="437"/>
      <c r="F1737" s="437"/>
      <c r="G1737" s="437"/>
      <c r="H1737" s="437"/>
      <c r="I1737" s="437"/>
      <c r="J1737" s="39" t="s">
        <v>110</v>
      </c>
      <c r="K1737" s="936"/>
      <c r="L1737" s="41" t="s">
        <v>14</v>
      </c>
      <c r="M1737" s="936"/>
      <c r="N1737" s="36"/>
      <c r="O1737" s="71"/>
      <c r="P1737" s="45" t="s">
        <v>110</v>
      </c>
      <c r="Q1737" s="46"/>
      <c r="R1737" s="46" t="s">
        <v>14</v>
      </c>
      <c r="S1737" s="46"/>
      <c r="T1737" s="36"/>
      <c r="U1737" s="71"/>
      <c r="V1737" s="45" t="s">
        <v>110</v>
      </c>
      <c r="W1737" s="46"/>
      <c r="X1737" s="46" t="s">
        <v>14</v>
      </c>
      <c r="Y1737" s="46"/>
      <c r="Z1737" s="36"/>
      <c r="AA1737" s="71"/>
      <c r="AB1737" s="45"/>
      <c r="AC1737" s="46"/>
      <c r="AD1737" s="46"/>
      <c r="AE1737" s="46"/>
      <c r="AF1737" s="36"/>
      <c r="AG1737" s="71"/>
      <c r="AH1737" s="45"/>
      <c r="AI1737" s="46"/>
      <c r="AJ1737" s="46"/>
      <c r="AK1737" s="46"/>
      <c r="AL1737" s="36"/>
      <c r="AM1737" s="71"/>
      <c r="AN1737" s="45"/>
      <c r="AO1737" s="46"/>
      <c r="AP1737" s="46"/>
      <c r="AQ1737" s="46"/>
      <c r="AR1737" s="46"/>
      <c r="AS1737" s="36"/>
      <c r="AT1737" s="36"/>
      <c r="AU1737" s="36"/>
      <c r="AV1737" s="36"/>
      <c r="AW1737" s="36"/>
      <c r="AX1737" s="36"/>
      <c r="AY1737" s="36"/>
      <c r="AZ1737" s="36"/>
      <c r="BA1737" s="36"/>
      <c r="BB1737" s="36"/>
      <c r="BC1737" s="36"/>
      <c r="BD1737" s="36"/>
      <c r="BE1737" s="36"/>
      <c r="BF1737" s="36"/>
      <c r="BG1737" s="36"/>
      <c r="BH1737" s="36"/>
      <c r="BI1737" s="36"/>
      <c r="BJ1737" s="36"/>
      <c r="BK1737" s="36"/>
      <c r="BL1737" s="36"/>
      <c r="BM1737" s="36"/>
      <c r="BN1737" s="36"/>
      <c r="BO1737" s="36"/>
      <c r="BP1737" s="36"/>
      <c r="BQ1737" s="36"/>
      <c r="BR1737" s="36"/>
      <c r="BS1737" s="36"/>
      <c r="BT1737" s="36"/>
      <c r="BU1737" s="36"/>
      <c r="BV1737" s="36"/>
      <c r="BW1737" s="36"/>
      <c r="BX1737" s="36"/>
      <c r="BY1737" s="36"/>
      <c r="BZ1737" s="36"/>
      <c r="CA1737" s="36"/>
      <c r="CB1737" s="36"/>
      <c r="CC1737" s="36"/>
      <c r="CD1737" s="36"/>
      <c r="CE1737" s="36"/>
      <c r="CF1737" s="36"/>
      <c r="CG1737" s="36"/>
      <c r="CH1737" s="36"/>
    </row>
    <row r="1738" spans="1:86" s="35" customFormat="1">
      <c r="A1738" s="437"/>
      <c r="B1738" s="437"/>
      <c r="C1738" s="437"/>
      <c r="D1738" s="437"/>
      <c r="E1738" s="437"/>
      <c r="F1738" s="437"/>
      <c r="G1738" s="437"/>
      <c r="H1738" s="437"/>
      <c r="I1738" s="437"/>
      <c r="J1738" s="39" t="s">
        <v>45</v>
      </c>
      <c r="K1738" s="41"/>
      <c r="L1738" s="41"/>
      <c r="M1738" s="936"/>
      <c r="N1738" s="36"/>
      <c r="O1738" s="71"/>
      <c r="P1738" s="45" t="s">
        <v>45</v>
      </c>
      <c r="Q1738" s="46"/>
      <c r="R1738" s="46"/>
      <c r="S1738" s="46"/>
      <c r="T1738" s="36"/>
      <c r="U1738" s="71"/>
      <c r="V1738" s="45" t="s">
        <v>45</v>
      </c>
      <c r="W1738" s="46"/>
      <c r="X1738" s="46"/>
      <c r="Y1738" s="46"/>
      <c r="Z1738" s="36"/>
      <c r="AA1738" s="71"/>
      <c r="AB1738" s="45" t="s">
        <v>45</v>
      </c>
      <c r="AC1738" s="46"/>
      <c r="AD1738" s="46"/>
      <c r="AE1738" s="46"/>
      <c r="AF1738" s="36"/>
      <c r="AG1738" s="71"/>
      <c r="AH1738" s="45" t="s">
        <v>45</v>
      </c>
      <c r="AI1738" s="46"/>
      <c r="AJ1738" s="46"/>
      <c r="AK1738" s="46"/>
      <c r="AL1738" s="36"/>
      <c r="AM1738" s="71"/>
      <c r="AN1738" s="45" t="s">
        <v>45</v>
      </c>
      <c r="AO1738" s="46"/>
      <c r="AP1738" s="46"/>
      <c r="AQ1738" s="46"/>
      <c r="AR1738" s="46"/>
      <c r="AS1738" s="36"/>
      <c r="AT1738" s="36"/>
      <c r="AU1738" s="36"/>
      <c r="AV1738" s="36"/>
      <c r="AW1738" s="36"/>
      <c r="AX1738" s="36"/>
      <c r="AY1738" s="36"/>
      <c r="AZ1738" s="36"/>
      <c r="BA1738" s="36"/>
      <c r="BB1738" s="36"/>
      <c r="BC1738" s="36"/>
      <c r="BD1738" s="36"/>
      <c r="BE1738" s="36"/>
      <c r="BF1738" s="36"/>
      <c r="BG1738" s="36"/>
      <c r="BH1738" s="36"/>
      <c r="BI1738" s="36"/>
      <c r="BJ1738" s="36"/>
      <c r="BK1738" s="36"/>
      <c r="BL1738" s="36"/>
      <c r="BM1738" s="36"/>
      <c r="BN1738" s="36"/>
      <c r="BO1738" s="36"/>
      <c r="BP1738" s="36"/>
      <c r="BQ1738" s="36"/>
      <c r="BR1738" s="36"/>
      <c r="BS1738" s="36"/>
      <c r="BT1738" s="36"/>
      <c r="BU1738" s="36"/>
      <c r="BV1738" s="36"/>
      <c r="BW1738" s="36"/>
      <c r="BX1738" s="36"/>
      <c r="BY1738" s="36"/>
      <c r="BZ1738" s="36"/>
      <c r="CA1738" s="36"/>
      <c r="CB1738" s="36"/>
      <c r="CC1738" s="36"/>
      <c r="CD1738" s="36"/>
      <c r="CE1738" s="36"/>
      <c r="CF1738" s="36"/>
      <c r="CG1738" s="36"/>
      <c r="CH1738" s="36"/>
    </row>
    <row r="1739" spans="1:86" ht="222" customHeight="1">
      <c r="A1739" s="759" t="s">
        <v>2306</v>
      </c>
      <c r="B1739" s="759"/>
      <c r="C1739" s="759"/>
      <c r="D1739" s="758">
        <v>721.8</v>
      </c>
      <c r="E1739" s="758">
        <v>3609000</v>
      </c>
      <c r="F1739" s="758">
        <v>721.8</v>
      </c>
      <c r="G1739" s="758">
        <v>3609000</v>
      </c>
      <c r="H1739" s="760"/>
      <c r="I1739" s="760"/>
      <c r="J1739" s="757" t="s">
        <v>2307</v>
      </c>
      <c r="K1739" s="316">
        <f>55.9+5.8+3.44+2.88</f>
        <v>68.02</v>
      </c>
      <c r="L1739" s="41" t="s">
        <v>5</v>
      </c>
      <c r="M1739" s="756">
        <f>31096.3+216219.5+24024.4</f>
        <v>271340.2</v>
      </c>
      <c r="N1739" s="760"/>
      <c r="O1739" s="760"/>
      <c r="P1739" s="757" t="s">
        <v>2307</v>
      </c>
      <c r="Q1739" s="225">
        <f>55.9+5.8+3.44+2.88</f>
        <v>68.02</v>
      </c>
      <c r="R1739" s="41" t="s">
        <v>5</v>
      </c>
      <c r="S1739" s="756">
        <f>31096.3+216219.5+24024.4</f>
        <v>271340.2</v>
      </c>
      <c r="T1739" s="760"/>
      <c r="U1739" s="760"/>
      <c r="V1739" s="757" t="s">
        <v>2307</v>
      </c>
      <c r="W1739" s="225">
        <f>55.9+5.8+3.44+2.88</f>
        <v>68.02</v>
      </c>
      <c r="X1739" s="41" t="s">
        <v>5</v>
      </c>
      <c r="Y1739" s="756">
        <f>31096.3+216219.5+24024.4</f>
        <v>271340.2</v>
      </c>
      <c r="Z1739" s="760"/>
      <c r="AA1739" s="760"/>
      <c r="AB1739" s="757" t="s">
        <v>2307</v>
      </c>
      <c r="AC1739" s="225">
        <f>55.9+5.8+3.44+2.88</f>
        <v>68.02</v>
      </c>
      <c r="AD1739" s="41" t="s">
        <v>5</v>
      </c>
      <c r="AE1739" s="756">
        <f>31096.3+216219.5+24024.4</f>
        <v>271340.2</v>
      </c>
      <c r="AF1739" s="760"/>
      <c r="AG1739" s="760"/>
      <c r="AH1739" s="757" t="s">
        <v>2307</v>
      </c>
      <c r="AI1739" s="225">
        <f>55.9+5.8+3.44+2.88</f>
        <v>68.02</v>
      </c>
      <c r="AJ1739" s="41" t="s">
        <v>5</v>
      </c>
      <c r="AK1739" s="756">
        <f>31096.3+216219.5+24024.4</f>
        <v>271340.2</v>
      </c>
      <c r="AL1739" s="760"/>
      <c r="AM1739" s="760"/>
      <c r="AN1739" s="757" t="s">
        <v>2307</v>
      </c>
      <c r="AO1739" s="225">
        <f>55.9+5.8+3.44+2.88</f>
        <v>68.02</v>
      </c>
      <c r="AP1739" s="41" t="s">
        <v>5</v>
      </c>
      <c r="AQ1739" s="756">
        <f>31096.3+216219.5+24024.4</f>
        <v>271340.2</v>
      </c>
      <c r="AR1739" s="754" t="s">
        <v>2308</v>
      </c>
    </row>
    <row r="1740" spans="1:86" ht="222" customHeight="1">
      <c r="A1740" s="759"/>
      <c r="B1740" s="759"/>
      <c r="C1740" s="759"/>
      <c r="D1740" s="758"/>
      <c r="E1740" s="758"/>
      <c r="F1740" s="758"/>
      <c r="G1740" s="758"/>
      <c r="H1740" s="760"/>
      <c r="I1740" s="760"/>
      <c r="J1740" s="757"/>
      <c r="K1740" s="316">
        <f>29495+307620+25048+20382</f>
        <v>382545</v>
      </c>
      <c r="L1740" s="41" t="s">
        <v>8</v>
      </c>
      <c r="M1740" s="756"/>
      <c r="N1740" s="760"/>
      <c r="O1740" s="760"/>
      <c r="P1740" s="757"/>
      <c r="Q1740" s="225">
        <f>29495+307620+25048+20382</f>
        <v>382545</v>
      </c>
      <c r="R1740" s="41" t="s">
        <v>8</v>
      </c>
      <c r="S1740" s="756"/>
      <c r="T1740" s="760"/>
      <c r="U1740" s="760"/>
      <c r="V1740" s="757"/>
      <c r="W1740" s="225">
        <f>29495+307620+25048+20382</f>
        <v>382545</v>
      </c>
      <c r="X1740" s="41" t="s">
        <v>8</v>
      </c>
      <c r="Y1740" s="756"/>
      <c r="Z1740" s="760"/>
      <c r="AA1740" s="760"/>
      <c r="AB1740" s="757"/>
      <c r="AC1740" s="225">
        <f>29495+307620+25048+20382</f>
        <v>382545</v>
      </c>
      <c r="AD1740" s="41" t="s">
        <v>8</v>
      </c>
      <c r="AE1740" s="756"/>
      <c r="AF1740" s="760"/>
      <c r="AG1740" s="760"/>
      <c r="AH1740" s="757"/>
      <c r="AI1740" s="225">
        <f>29495+307620+25048+20382</f>
        <v>382545</v>
      </c>
      <c r="AJ1740" s="41" t="s">
        <v>8</v>
      </c>
      <c r="AK1740" s="756"/>
      <c r="AL1740" s="760"/>
      <c r="AM1740" s="760"/>
      <c r="AN1740" s="757"/>
      <c r="AO1740" s="225">
        <f>29495+307620+25048+20382</f>
        <v>382545</v>
      </c>
      <c r="AP1740" s="41" t="s">
        <v>8</v>
      </c>
      <c r="AQ1740" s="756"/>
      <c r="AR1740" s="755"/>
    </row>
    <row r="1747" spans="4:5">
      <c r="D1747" s="301"/>
      <c r="E1747" s="301"/>
    </row>
  </sheetData>
  <autoFilter ref="A7:CH1740"/>
  <mergeCells count="17650">
    <mergeCell ref="AR1713:AR1714"/>
    <mergeCell ref="W1711:W1712"/>
    <mergeCell ref="X1711:X1712"/>
    <mergeCell ref="W1713:W1714"/>
    <mergeCell ref="X1713:X1714"/>
    <mergeCell ref="U1713:U1714"/>
    <mergeCell ref="V1713:V1714"/>
    <mergeCell ref="Y1713:Y1714"/>
    <mergeCell ref="Z1713:Z1714"/>
    <mergeCell ref="AA1713:AA1714"/>
    <mergeCell ref="AB1713:AB1714"/>
    <mergeCell ref="AC1713:AC1714"/>
    <mergeCell ref="AD1713:AD1714"/>
    <mergeCell ref="AE1713:AE1714"/>
    <mergeCell ref="AF1713:AF1714"/>
    <mergeCell ref="AG1713:AG1714"/>
    <mergeCell ref="AH1713:AH1714"/>
    <mergeCell ref="AI1713:AI1714"/>
    <mergeCell ref="AJ1713:AJ1714"/>
    <mergeCell ref="AK1713:AK1714"/>
    <mergeCell ref="AL1713:AL1714"/>
    <mergeCell ref="AM1713:AM1714"/>
    <mergeCell ref="AG1711:AG1712"/>
    <mergeCell ref="AH1711:AH1712"/>
    <mergeCell ref="AI1711:AI1712"/>
    <mergeCell ref="AJ1711:AJ1712"/>
    <mergeCell ref="AK1711:AK1712"/>
    <mergeCell ref="AL1711:AL1712"/>
    <mergeCell ref="AM1711:AM1712"/>
    <mergeCell ref="AN1711:AN1712"/>
    <mergeCell ref="AO1711:AO1712"/>
    <mergeCell ref="B1597:B1630"/>
    <mergeCell ref="C1597:C1630"/>
    <mergeCell ref="D1597:D1630"/>
    <mergeCell ref="E1597:E1630"/>
    <mergeCell ref="F1597:F1630"/>
    <mergeCell ref="G1597:G1630"/>
    <mergeCell ref="J1606:J1608"/>
    <mergeCell ref="K1606:K1608"/>
    <mergeCell ref="L1606:L1608"/>
    <mergeCell ref="M1606:M1608"/>
    <mergeCell ref="P1606:P1608"/>
    <mergeCell ref="Q1606:Q1608"/>
    <mergeCell ref="R1606:R1608"/>
    <mergeCell ref="S1606:S1608"/>
    <mergeCell ref="J1609:J1612"/>
    <mergeCell ref="K1609:K1612"/>
    <mergeCell ref="L1609:L1612"/>
    <mergeCell ref="M1609:M1612"/>
    <mergeCell ref="P1609:P1612"/>
    <mergeCell ref="Q1609:Q1612"/>
    <mergeCell ref="R1609:R1612"/>
    <mergeCell ref="S1609:S1612"/>
    <mergeCell ref="J1613:J1616"/>
    <mergeCell ref="K1613:K1616"/>
    <mergeCell ref="L1613:L1616"/>
    <mergeCell ref="M1613:M1616"/>
    <mergeCell ref="P1613:P1616"/>
    <mergeCell ref="Q1613:Q1616"/>
    <mergeCell ref="R1613:R1616"/>
    <mergeCell ref="S1613:S1616"/>
    <mergeCell ref="L1617:L1624"/>
    <mergeCell ref="I1711:I1712"/>
    <mergeCell ref="J1711:J1712"/>
    <mergeCell ref="AR1739:AR1740"/>
    <mergeCell ref="M1739:M1740"/>
    <mergeCell ref="J1739:J1740"/>
    <mergeCell ref="G1739:G1740"/>
    <mergeCell ref="D1739:D1740"/>
    <mergeCell ref="E1739:E1740"/>
    <mergeCell ref="F1739:F1740"/>
    <mergeCell ref="A1739:C1740"/>
    <mergeCell ref="H1739:H1740"/>
    <mergeCell ref="I1739:I1740"/>
    <mergeCell ref="P1739:P1740"/>
    <mergeCell ref="S1739:S1740"/>
    <mergeCell ref="N1739:N1740"/>
    <mergeCell ref="O1739:O1740"/>
    <mergeCell ref="T1739:T1740"/>
    <mergeCell ref="U1739:U1740"/>
    <mergeCell ref="V1739:V1740"/>
    <mergeCell ref="Y1739:Y1740"/>
    <mergeCell ref="Z1739:Z1740"/>
    <mergeCell ref="AA1739:AA1740"/>
    <mergeCell ref="AB1739:AB1740"/>
    <mergeCell ref="AE1739:AE1740"/>
    <mergeCell ref="AF1739:AF1740"/>
    <mergeCell ref="AG1739:AG1740"/>
    <mergeCell ref="AH1739:AH1740"/>
    <mergeCell ref="AK1739:AK1740"/>
    <mergeCell ref="AL1739:AL1740"/>
    <mergeCell ref="AM1739:AM1740"/>
    <mergeCell ref="AN1739:AN1740"/>
    <mergeCell ref="AQ1739:AQ1740"/>
    <mergeCell ref="E1631:E1632"/>
    <mergeCell ref="F1631:F1632"/>
    <mergeCell ref="G1631:G1632"/>
    <mergeCell ref="AP1711:AP1712"/>
    <mergeCell ref="AQ1711:AQ1712"/>
    <mergeCell ref="AR1711:AR1712"/>
    <mergeCell ref="A1713:A1714"/>
    <mergeCell ref="B1713:B1714"/>
    <mergeCell ref="C1713:C1714"/>
    <mergeCell ref="D1713:D1714"/>
    <mergeCell ref="E1713:E1714"/>
    <mergeCell ref="F1713:F1714"/>
    <mergeCell ref="G1713:G1714"/>
    <mergeCell ref="H1713:H1714"/>
    <mergeCell ref="I1713:I1714"/>
    <mergeCell ref="J1713:J1714"/>
    <mergeCell ref="K1713:K1714"/>
    <mergeCell ref="L1713:L1714"/>
    <mergeCell ref="M1713:M1714"/>
    <mergeCell ref="N1713:N1714"/>
    <mergeCell ref="O1713:O1714"/>
    <mergeCell ref="P1713:P1714"/>
    <mergeCell ref="S1713:S1714"/>
    <mergeCell ref="T1713:T1714"/>
    <mergeCell ref="AQ1709:AQ1710"/>
    <mergeCell ref="AR1709:AR1710"/>
    <mergeCell ref="A1711:A1712"/>
    <mergeCell ref="B1711:B1712"/>
    <mergeCell ref="C1711:C1712"/>
    <mergeCell ref="D1711:D1712"/>
    <mergeCell ref="E1711:E1712"/>
    <mergeCell ref="F1711:F1712"/>
    <mergeCell ref="G1711:G1712"/>
    <mergeCell ref="H1711:H1712"/>
    <mergeCell ref="AR1183:AR1188"/>
    <mergeCell ref="AC1189:AC1190"/>
    <mergeCell ref="AD1189:AD1190"/>
    <mergeCell ref="AA1183:AA1188"/>
    <mergeCell ref="AB1183:AB1188"/>
    <mergeCell ref="AC1183:AC1188"/>
    <mergeCell ref="AD1183:AD1188"/>
    <mergeCell ref="AH1183:AH1188"/>
    <mergeCell ref="AI1183:AI1188"/>
    <mergeCell ref="AJ1183:AJ1188"/>
    <mergeCell ref="AK1183:AK1188"/>
    <mergeCell ref="AL1183:AL1188"/>
    <mergeCell ref="AM1183:AM1188"/>
    <mergeCell ref="AN1183:AN1188"/>
    <mergeCell ref="AO1183:AO1188"/>
    <mergeCell ref="AP1183:AP1188"/>
    <mergeCell ref="AQ1183:AQ1188"/>
    <mergeCell ref="T1183:T1188"/>
    <mergeCell ref="U1183:U1188"/>
    <mergeCell ref="V1183:V1188"/>
    <mergeCell ref="W1183:W1188"/>
    <mergeCell ref="X1183:X1188"/>
    <mergeCell ref="Y1183:Y1188"/>
    <mergeCell ref="Z1183:Z1188"/>
    <mergeCell ref="AK1392:AK1394"/>
    <mergeCell ref="AL1392:AL1394"/>
    <mergeCell ref="AM1392:AM1394"/>
    <mergeCell ref="AN1392:AN1394"/>
    <mergeCell ref="AO1392:AO1394"/>
    <mergeCell ref="AP1392:AP1394"/>
    <mergeCell ref="AQ1392:AQ1394"/>
    <mergeCell ref="AR1392:AR1394"/>
    <mergeCell ref="AO1389:AO1391"/>
    <mergeCell ref="AP1389:AP1391"/>
    <mergeCell ref="AQ1389:AQ1391"/>
    <mergeCell ref="AR1389:AR1391"/>
    <mergeCell ref="AL1386:AL1388"/>
    <mergeCell ref="AM1386:AM1388"/>
    <mergeCell ref="AN1386:AN1388"/>
    <mergeCell ref="AO1386:AO1388"/>
    <mergeCell ref="AP1386:AP1388"/>
    <mergeCell ref="AQ1386:AQ1388"/>
    <mergeCell ref="AR1386:AR1388"/>
    <mergeCell ref="AC1386:AC1388"/>
    <mergeCell ref="AD1386:AD1388"/>
    <mergeCell ref="AQ1020:AQ1022"/>
    <mergeCell ref="AR1020:AR1022"/>
    <mergeCell ref="Z1214:Z1215"/>
    <mergeCell ref="AA1214:AA1215"/>
    <mergeCell ref="AB1214:AB1215"/>
    <mergeCell ref="AC1214:AC1215"/>
    <mergeCell ref="AD1214:AD1215"/>
    <mergeCell ref="AK1189:AK1190"/>
    <mergeCell ref="AL1189:AL1190"/>
    <mergeCell ref="AM1189:AM1190"/>
    <mergeCell ref="AN1189:AN1190"/>
    <mergeCell ref="P1189:P1190"/>
    <mergeCell ref="Q1189:Q1190"/>
    <mergeCell ref="R1189:R1190"/>
    <mergeCell ref="AQ848:AQ852"/>
    <mergeCell ref="AR848:AR852"/>
    <mergeCell ref="AI1303:AI1304"/>
    <mergeCell ref="AJ1303:AJ1304"/>
    <mergeCell ref="B1301:B1302"/>
    <mergeCell ref="C1301:C1302"/>
    <mergeCell ref="D1301:D1302"/>
    <mergeCell ref="E1301:E1302"/>
    <mergeCell ref="F1301:F1302"/>
    <mergeCell ref="G1301:G1302"/>
    <mergeCell ref="AL1301:AL1302"/>
    <mergeCell ref="AM1301:AM1302"/>
    <mergeCell ref="AN1301:AN1302"/>
    <mergeCell ref="H1301:H1302"/>
    <mergeCell ref="I1301:I1302"/>
    <mergeCell ref="J1301:J1302"/>
    <mergeCell ref="K1301:K1302"/>
    <mergeCell ref="L1301:L1302"/>
    <mergeCell ref="M1301:M1302"/>
    <mergeCell ref="N1301:N1302"/>
    <mergeCell ref="O1301:O1302"/>
    <mergeCell ref="AK1180:AK1182"/>
    <mergeCell ref="AL1180:AL1182"/>
    <mergeCell ref="AM1180:AM1182"/>
    <mergeCell ref="AN1180:AN1182"/>
    <mergeCell ref="AO1180:AO1182"/>
    <mergeCell ref="F991:F992"/>
    <mergeCell ref="AE1183:AE1188"/>
    <mergeCell ref="AF1183:AF1188"/>
    <mergeCell ref="AG1183:AG1188"/>
    <mergeCell ref="AO1175:AO1179"/>
    <mergeCell ref="AP1175:AP1179"/>
    <mergeCell ref="AQ1175:AQ1179"/>
    <mergeCell ref="AK1163:AK1165"/>
    <mergeCell ref="AL1163:AL1165"/>
    <mergeCell ref="AM1163:AM1165"/>
    <mergeCell ref="AN1163:AN1165"/>
    <mergeCell ref="AR1180:AR1182"/>
    <mergeCell ref="F1183:F1188"/>
    <mergeCell ref="G1183:G1188"/>
    <mergeCell ref="H1183:H1188"/>
    <mergeCell ref="I1183:I1188"/>
    <mergeCell ref="J1183:J1184"/>
    <mergeCell ref="M1183:M1188"/>
    <mergeCell ref="N1183:N1188"/>
    <mergeCell ref="O1183:O1188"/>
    <mergeCell ref="P1183:P1188"/>
    <mergeCell ref="Q1183:Q1188"/>
    <mergeCell ref="R1183:R1188"/>
    <mergeCell ref="S1183:S1188"/>
    <mergeCell ref="AF1711:AF1712"/>
    <mergeCell ref="Z1709:Z1710"/>
    <mergeCell ref="AA1709:AA1710"/>
    <mergeCell ref="AB1709:AB1710"/>
    <mergeCell ref="AC1709:AC1710"/>
    <mergeCell ref="AD1709:AD1710"/>
    <mergeCell ref="AE1709:AE1710"/>
    <mergeCell ref="AF1709:AF1710"/>
    <mergeCell ref="AG1709:AG1710"/>
    <mergeCell ref="AH1709:AH1710"/>
    <mergeCell ref="AI1709:AI1710"/>
    <mergeCell ref="AJ1709:AJ1710"/>
    <mergeCell ref="AK1709:AK1710"/>
    <mergeCell ref="AL1709:AL1710"/>
    <mergeCell ref="AM1709:AM1710"/>
    <mergeCell ref="AN1709:AN1710"/>
    <mergeCell ref="AQ843:AQ844"/>
    <mergeCell ref="AR843:AR844"/>
    <mergeCell ref="AE1214:AE1215"/>
    <mergeCell ref="AF1214:AF1215"/>
    <mergeCell ref="AG1214:AG1215"/>
    <mergeCell ref="AH1214:AH1215"/>
    <mergeCell ref="AI1214:AI1215"/>
    <mergeCell ref="AJ1214:AJ1215"/>
    <mergeCell ref="AK1214:AK1215"/>
    <mergeCell ref="AQ1214:AQ1215"/>
    <mergeCell ref="AR1214:AR1215"/>
    <mergeCell ref="G991:G992"/>
    <mergeCell ref="H991:H992"/>
    <mergeCell ref="I991:I992"/>
    <mergeCell ref="J991:J992"/>
    <mergeCell ref="D993:D994"/>
    <mergeCell ref="E993:E994"/>
    <mergeCell ref="F993:F994"/>
    <mergeCell ref="G993:G994"/>
    <mergeCell ref="H993:H994"/>
    <mergeCell ref="I993:I994"/>
    <mergeCell ref="J993:J994"/>
    <mergeCell ref="O1051:O1052"/>
    <mergeCell ref="P1051:P1052"/>
    <mergeCell ref="Q1051:Q1052"/>
    <mergeCell ref="R1051:R1052"/>
    <mergeCell ref="S1051:S1052"/>
    <mergeCell ref="T1051:T1052"/>
    <mergeCell ref="U1051:U1052"/>
    <mergeCell ref="V1051:V1052"/>
    <mergeCell ref="W1051:W1052"/>
    <mergeCell ref="X1051:X1052"/>
    <mergeCell ref="Y1051:Y1052"/>
    <mergeCell ref="Z1051:Z1052"/>
    <mergeCell ref="AA1051:AA1052"/>
    <mergeCell ref="AB1051:AB1052"/>
    <mergeCell ref="AC1051:AC1052"/>
    <mergeCell ref="AD1051:AD1052"/>
    <mergeCell ref="AE1051:AE1052"/>
    <mergeCell ref="AL1051:AL1052"/>
    <mergeCell ref="AM1051:AM1052"/>
    <mergeCell ref="AN1051:AN1052"/>
    <mergeCell ref="AO1051:AO1052"/>
    <mergeCell ref="AP1051:AP1052"/>
    <mergeCell ref="AK1020:AK1022"/>
    <mergeCell ref="AL1020:AL1022"/>
    <mergeCell ref="AM1020:AM1022"/>
    <mergeCell ref="AN1020:AN1022"/>
    <mergeCell ref="A1705:A1708"/>
    <mergeCell ref="B1705:B1708"/>
    <mergeCell ref="C1705:C1708"/>
    <mergeCell ref="D1705:D1708"/>
    <mergeCell ref="E1705:E1708"/>
    <mergeCell ref="F1705:F1708"/>
    <mergeCell ref="G1705:G1708"/>
    <mergeCell ref="H1705:H1708"/>
    <mergeCell ref="I1705:I1708"/>
    <mergeCell ref="J1705:J1708"/>
    <mergeCell ref="K1705:K1708"/>
    <mergeCell ref="L1705:L1708"/>
    <mergeCell ref="M1705:M1708"/>
    <mergeCell ref="N1705:N1708"/>
    <mergeCell ref="O1705:O1708"/>
    <mergeCell ref="P1705:P1706"/>
    <mergeCell ref="K1711:K1712"/>
    <mergeCell ref="L1711:L1712"/>
    <mergeCell ref="M1711:M1712"/>
    <mergeCell ref="N1711:N1712"/>
    <mergeCell ref="O1711:O1712"/>
    <mergeCell ref="P1711:P1712"/>
    <mergeCell ref="S1711:S1712"/>
    <mergeCell ref="T1711:T1712"/>
    <mergeCell ref="U1711:U1712"/>
    <mergeCell ref="V1711:V1712"/>
    <mergeCell ref="Y1711:Y1712"/>
    <mergeCell ref="Z1711:Z1712"/>
    <mergeCell ref="AA1711:AA1712"/>
    <mergeCell ref="AB1711:AB1712"/>
    <mergeCell ref="AC1711:AC1712"/>
    <mergeCell ref="AD1711:AD1712"/>
    <mergeCell ref="AE1711:AE1712"/>
    <mergeCell ref="A1701:A1704"/>
    <mergeCell ref="B1701:B1704"/>
    <mergeCell ref="C1701:C1704"/>
    <mergeCell ref="D1701:D1704"/>
    <mergeCell ref="E1701:E1704"/>
    <mergeCell ref="F1701:F1704"/>
    <mergeCell ref="G1701:G1704"/>
    <mergeCell ref="H1701:H1704"/>
    <mergeCell ref="I1701:I1704"/>
    <mergeCell ref="J1701:J1702"/>
    <mergeCell ref="M1701:M1704"/>
    <mergeCell ref="N1701:N1704"/>
    <mergeCell ref="O1701:O1704"/>
    <mergeCell ref="P1701:P1704"/>
    <mergeCell ref="AO1399:AO1400"/>
    <mergeCell ref="AP1399:AP1400"/>
    <mergeCell ref="AQ1398:AQ1400"/>
    <mergeCell ref="AR1398:AR1400"/>
    <mergeCell ref="AO1709:AO1710"/>
    <mergeCell ref="A1709:A1710"/>
    <mergeCell ref="B1709:B1710"/>
    <mergeCell ref="C1709:C1710"/>
    <mergeCell ref="D1709:D1710"/>
    <mergeCell ref="E1709:E1710"/>
    <mergeCell ref="F1709:F1710"/>
    <mergeCell ref="G1709:G1710"/>
    <mergeCell ref="H1709:H1710"/>
    <mergeCell ref="I1709:I1710"/>
    <mergeCell ref="J1709:J1710"/>
    <mergeCell ref="K1709:K1710"/>
    <mergeCell ref="L1709:L1710"/>
    <mergeCell ref="M1709:M1710"/>
    <mergeCell ref="N1709:N1710"/>
    <mergeCell ref="O1709:O1710"/>
    <mergeCell ref="P1709:P1710"/>
    <mergeCell ref="S1709:S1710"/>
    <mergeCell ref="T1709:T1710"/>
    <mergeCell ref="U1709:U1710"/>
    <mergeCell ref="V1709:V1710"/>
    <mergeCell ref="Y1709:Y1710"/>
    <mergeCell ref="W1709:W1710"/>
    <mergeCell ref="X1709:X1710"/>
    <mergeCell ref="AM1705:AM1708"/>
    <mergeCell ref="AN1705:AN1708"/>
    <mergeCell ref="AO1705:AO1708"/>
    <mergeCell ref="AP1705:AP1708"/>
    <mergeCell ref="AQ1705:AQ1708"/>
    <mergeCell ref="AR1705:AR1708"/>
    <mergeCell ref="P1707:P1708"/>
    <mergeCell ref="V1705:V1708"/>
    <mergeCell ref="W1705:W1708"/>
    <mergeCell ref="X1705:X1708"/>
    <mergeCell ref="Y1705:Y1708"/>
    <mergeCell ref="Z1705:Z1708"/>
    <mergeCell ref="AA1705:AA1708"/>
    <mergeCell ref="AB1705:AB1708"/>
    <mergeCell ref="AC1705:AC1708"/>
    <mergeCell ref="AD1705:AD1708"/>
    <mergeCell ref="AE1705:AE1708"/>
    <mergeCell ref="AF1705:AF1708"/>
    <mergeCell ref="AG1705:AG1708"/>
    <mergeCell ref="AH1705:AH1708"/>
    <mergeCell ref="AI1705:AI1708"/>
    <mergeCell ref="AJ1705:AJ1708"/>
    <mergeCell ref="D1631:D1632"/>
    <mergeCell ref="S1705:S1708"/>
    <mergeCell ref="T1705:T1708"/>
    <mergeCell ref="U1705:U1708"/>
    <mergeCell ref="AQ1701:AQ1704"/>
    <mergeCell ref="AR1701:AR1704"/>
    <mergeCell ref="J1703:J1704"/>
    <mergeCell ref="Z1701:Z1704"/>
    <mergeCell ref="AA1701:AA1704"/>
    <mergeCell ref="AB1701:AB1704"/>
    <mergeCell ref="AC1701:AC1704"/>
    <mergeCell ref="AD1701:AD1704"/>
    <mergeCell ref="AE1701:AE1704"/>
    <mergeCell ref="AF1701:AF1704"/>
    <mergeCell ref="AG1701:AG1704"/>
    <mergeCell ref="AH1701:AH1704"/>
    <mergeCell ref="AI1701:AI1704"/>
    <mergeCell ref="AJ1701:AJ1704"/>
    <mergeCell ref="AK1701:AK1704"/>
    <mergeCell ref="AL1701:AL1704"/>
    <mergeCell ref="AM1701:AM1704"/>
    <mergeCell ref="AN1701:AN1704"/>
    <mergeCell ref="AO1701:AO1704"/>
    <mergeCell ref="AP1701:AP1704"/>
    <mergeCell ref="AK1696:AK1700"/>
    <mergeCell ref="AL1696:AL1700"/>
    <mergeCell ref="AM1696:AM1700"/>
    <mergeCell ref="AN1696:AN1700"/>
    <mergeCell ref="AO1696:AO1700"/>
    <mergeCell ref="AP1696:AP1700"/>
    <mergeCell ref="AQ1696:AQ1700"/>
    <mergeCell ref="AR1696:AR1700"/>
    <mergeCell ref="J1698:J1699"/>
    <mergeCell ref="AK1705:AK1708"/>
    <mergeCell ref="AL1705:AL1708"/>
    <mergeCell ref="AC1696:AC1700"/>
    <mergeCell ref="AD1696:AD1700"/>
    <mergeCell ref="AE1696:AE1700"/>
    <mergeCell ref="AF1696:AF1700"/>
    <mergeCell ref="AG1696:AG1700"/>
    <mergeCell ref="AH1696:AH1700"/>
    <mergeCell ref="AI1696:AI1700"/>
    <mergeCell ref="AJ1696:AJ1700"/>
    <mergeCell ref="S1670:S1671"/>
    <mergeCell ref="V1670:V1671"/>
    <mergeCell ref="Y1670:Y1671"/>
    <mergeCell ref="AB1670:AB1671"/>
    <mergeCell ref="AE1670:AE1671"/>
    <mergeCell ref="AH1670:AH1671"/>
    <mergeCell ref="J1662:J1663"/>
    <mergeCell ref="J1664:J1665"/>
    <mergeCell ref="J1666:J1667"/>
    <mergeCell ref="J1668:J1669"/>
    <mergeCell ref="V1668:V1669"/>
    <mergeCell ref="AB1668:AB1669"/>
    <mergeCell ref="P1662:P1663"/>
    <mergeCell ref="P1664:P1665"/>
    <mergeCell ref="AH1634:AH1635"/>
    <mergeCell ref="A1696:A1700"/>
    <mergeCell ref="B1696:B1700"/>
    <mergeCell ref="C1696:C1700"/>
    <mergeCell ref="D1696:D1700"/>
    <mergeCell ref="E1696:E1700"/>
    <mergeCell ref="F1696:F1700"/>
    <mergeCell ref="G1696:G1700"/>
    <mergeCell ref="H1696:H1700"/>
    <mergeCell ref="I1696:I1700"/>
    <mergeCell ref="J1696:J1697"/>
    <mergeCell ref="M1696:M1700"/>
    <mergeCell ref="N1696:N1700"/>
    <mergeCell ref="O1696:O1700"/>
    <mergeCell ref="P1696:P1700"/>
    <mergeCell ref="Q1696:Q1699"/>
    <mergeCell ref="R1696:R1699"/>
    <mergeCell ref="S1696:S1700"/>
    <mergeCell ref="AG1301:AG1302"/>
    <mergeCell ref="AH1301:AH1302"/>
    <mergeCell ref="AI1301:AI1302"/>
    <mergeCell ref="AJ1301:AJ1302"/>
    <mergeCell ref="A1395:A1397"/>
    <mergeCell ref="P1301:P1302"/>
    <mergeCell ref="Q1301:Q1302"/>
    <mergeCell ref="R1301:R1302"/>
    <mergeCell ref="S1301:S1302"/>
    <mergeCell ref="T1301:T1302"/>
    <mergeCell ref="U1301:U1302"/>
    <mergeCell ref="V1301:V1302"/>
    <mergeCell ref="W1301:W1302"/>
    <mergeCell ref="X1301:X1302"/>
    <mergeCell ref="Y1301:Y1302"/>
    <mergeCell ref="Z1301:Z1302"/>
    <mergeCell ref="AA1301:AA1302"/>
    <mergeCell ref="A1597:A1630"/>
    <mergeCell ref="H1631:H1632"/>
    <mergeCell ref="I1631:I1632"/>
    <mergeCell ref="J1631:J1632"/>
    <mergeCell ref="K1631:K1632"/>
    <mergeCell ref="AH1392:AH1394"/>
    <mergeCell ref="AI1392:AI1394"/>
    <mergeCell ref="M1617:M1624"/>
    <mergeCell ref="L1625:L1627"/>
    <mergeCell ref="M1625:M1627"/>
    <mergeCell ref="P1629:P1630"/>
    <mergeCell ref="Q1629:Q1630"/>
    <mergeCell ref="R1629:R1630"/>
    <mergeCell ref="S1629:S1630"/>
    <mergeCell ref="B1395:B1397"/>
    <mergeCell ref="A1631:A1632"/>
    <mergeCell ref="B1631:B1632"/>
    <mergeCell ref="C1631:C1632"/>
    <mergeCell ref="A1398:A1400"/>
    <mergeCell ref="B1398:B1400"/>
    <mergeCell ref="C1398:C1400"/>
    <mergeCell ref="D1398:D1400"/>
    <mergeCell ref="E1398:E1400"/>
    <mergeCell ref="F1398:F1400"/>
    <mergeCell ref="G1398:G1400"/>
    <mergeCell ref="H1398:H1400"/>
    <mergeCell ref="I1398:I1400"/>
    <mergeCell ref="J1398:J1400"/>
    <mergeCell ref="K1398:K1400"/>
    <mergeCell ref="L1398:L1400"/>
    <mergeCell ref="A678:A694"/>
    <mergeCell ref="B678:B694"/>
    <mergeCell ref="C678:C694"/>
    <mergeCell ref="D678:D694"/>
    <mergeCell ref="E678:E694"/>
    <mergeCell ref="F678:F694"/>
    <mergeCell ref="AH1276:AH1279"/>
    <mergeCell ref="AI1276:AI1279"/>
    <mergeCell ref="AJ1276:AJ1279"/>
    <mergeCell ref="AH1280:AH1283"/>
    <mergeCell ref="AI1280:AI1283"/>
    <mergeCell ref="AJ1280:AJ1283"/>
    <mergeCell ref="AH1287:AH1290"/>
    <mergeCell ref="AI1287:AI1290"/>
    <mergeCell ref="AJ1287:AJ1290"/>
    <mergeCell ref="Z1020:Z1022"/>
    <mergeCell ref="AA1020:AA1022"/>
    <mergeCell ref="AB1020:AB1022"/>
    <mergeCell ref="AC1020:AC1022"/>
    <mergeCell ref="AD1020:AD1022"/>
    <mergeCell ref="AE1020:AE1022"/>
    <mergeCell ref="AF1020:AF1022"/>
    <mergeCell ref="AG1020:AG1022"/>
    <mergeCell ref="AH1020:AH1022"/>
    <mergeCell ref="AI1020:AI1022"/>
    <mergeCell ref="AJ1020:AJ1022"/>
    <mergeCell ref="AE1189:AE1190"/>
    <mergeCell ref="AF1189:AF1190"/>
    <mergeCell ref="AG1189:AG1190"/>
    <mergeCell ref="AH1189:AH1190"/>
    <mergeCell ref="AI1189:AI1190"/>
    <mergeCell ref="AJ1189:AJ1190"/>
    <mergeCell ref="J1185:J1186"/>
    <mergeCell ref="A1189:A1190"/>
    <mergeCell ref="B1189:B1190"/>
    <mergeCell ref="C1189:C1190"/>
    <mergeCell ref="D1189:D1190"/>
    <mergeCell ref="E1189:E1190"/>
    <mergeCell ref="F1189:F1190"/>
    <mergeCell ref="G1189:G1190"/>
    <mergeCell ref="H1189:H1190"/>
    <mergeCell ref="I1189:I1190"/>
    <mergeCell ref="L1189:L1190"/>
    <mergeCell ref="M1189:M1190"/>
    <mergeCell ref="O1189:O1190"/>
    <mergeCell ref="S1189:S1190"/>
    <mergeCell ref="T1189:T1190"/>
    <mergeCell ref="U1189:U1190"/>
    <mergeCell ref="V1189:V1190"/>
    <mergeCell ref="W1189:W1190"/>
    <mergeCell ref="X1189:X1190"/>
    <mergeCell ref="Y1189:Y1190"/>
    <mergeCell ref="Z1189:Z1190"/>
    <mergeCell ref="AA1189:AA1190"/>
    <mergeCell ref="AB1189:AB1190"/>
    <mergeCell ref="D991:D992"/>
    <mergeCell ref="E991:E992"/>
    <mergeCell ref="J1189:J1190"/>
    <mergeCell ref="K1189:K1190"/>
    <mergeCell ref="A1183:A1188"/>
    <mergeCell ref="B1183:B1188"/>
    <mergeCell ref="C1183:C1188"/>
    <mergeCell ref="D1183:D1188"/>
    <mergeCell ref="E1183:E1188"/>
    <mergeCell ref="T1180:T1182"/>
    <mergeCell ref="U1180:U1182"/>
    <mergeCell ref="V1180:V1182"/>
    <mergeCell ref="W1180:W1182"/>
    <mergeCell ref="X1180:X1182"/>
    <mergeCell ref="Y1180:Y1182"/>
    <mergeCell ref="Z1180:Z1182"/>
    <mergeCell ref="AA1180:AA1182"/>
    <mergeCell ref="AB1180:AB1182"/>
    <mergeCell ref="AC1180:AC1182"/>
    <mergeCell ref="AD1180:AD1182"/>
    <mergeCell ref="AE1180:AE1182"/>
    <mergeCell ref="AF1180:AF1182"/>
    <mergeCell ref="AG1180:AG1182"/>
    <mergeCell ref="AH1180:AH1182"/>
    <mergeCell ref="AI1180:AI1182"/>
    <mergeCell ref="AJ1180:AJ1182"/>
    <mergeCell ref="A1180:A1182"/>
    <mergeCell ref="B1180:B1182"/>
    <mergeCell ref="C1180:C1182"/>
    <mergeCell ref="D1180:D1182"/>
    <mergeCell ref="E1180:E1182"/>
    <mergeCell ref="F1180:F1182"/>
    <mergeCell ref="G1180:G1182"/>
    <mergeCell ref="H1180:H1182"/>
    <mergeCell ref="I1180:I1182"/>
    <mergeCell ref="J1180:J1181"/>
    <mergeCell ref="M1180:M1182"/>
    <mergeCell ref="N1180:N1182"/>
    <mergeCell ref="O1180:O1182"/>
    <mergeCell ref="P1180:P1182"/>
    <mergeCell ref="Q1180:Q1182"/>
    <mergeCell ref="R1180:R1182"/>
    <mergeCell ref="S1180:S1182"/>
    <mergeCell ref="AP1180:AP1182"/>
    <mergeCell ref="AQ1180:AQ1182"/>
    <mergeCell ref="N1189:N1190"/>
    <mergeCell ref="AR1175:AR1179"/>
    <mergeCell ref="AH1177:AH1178"/>
    <mergeCell ref="AL1172:AL1174"/>
    <mergeCell ref="AM1172:AM1174"/>
    <mergeCell ref="AN1172:AN1174"/>
    <mergeCell ref="AO1172:AO1174"/>
    <mergeCell ref="AP1172:AP1174"/>
    <mergeCell ref="AQ1172:AQ1174"/>
    <mergeCell ref="AR1172:AR1174"/>
    <mergeCell ref="A1175:A1179"/>
    <mergeCell ref="B1175:B1179"/>
    <mergeCell ref="C1175:C1179"/>
    <mergeCell ref="D1175:D1179"/>
    <mergeCell ref="E1175:E1179"/>
    <mergeCell ref="F1175:F1179"/>
    <mergeCell ref="G1175:G1179"/>
    <mergeCell ref="H1175:H1179"/>
    <mergeCell ref="I1175:I1179"/>
    <mergeCell ref="J1175:J1179"/>
    <mergeCell ref="K1175:K1179"/>
    <mergeCell ref="L1175:L1179"/>
    <mergeCell ref="M1175:M1179"/>
    <mergeCell ref="N1175:N1179"/>
    <mergeCell ref="O1175:O1179"/>
    <mergeCell ref="P1175:P1179"/>
    <mergeCell ref="Q1175:Q1179"/>
    <mergeCell ref="R1175:R1179"/>
    <mergeCell ref="S1175:S1179"/>
    <mergeCell ref="T1175:T1179"/>
    <mergeCell ref="U1175:U1179"/>
    <mergeCell ref="V1175:V1179"/>
    <mergeCell ref="W1175:W1179"/>
    <mergeCell ref="X1175:X1179"/>
    <mergeCell ref="Y1175:Y1179"/>
    <mergeCell ref="S1172:S1174"/>
    <mergeCell ref="T1172:T1174"/>
    <mergeCell ref="U1172:U1174"/>
    <mergeCell ref="V1172:V1174"/>
    <mergeCell ref="W1172:W1174"/>
    <mergeCell ref="X1172:X1174"/>
    <mergeCell ref="Y1172:Y1174"/>
    <mergeCell ref="Z1172:Z1174"/>
    <mergeCell ref="AA1172:AA1174"/>
    <mergeCell ref="AB1172:AB1174"/>
    <mergeCell ref="AC1172:AC1174"/>
    <mergeCell ref="AD1172:AD1174"/>
    <mergeCell ref="AE1172:AE1174"/>
    <mergeCell ref="AF1172:AF1174"/>
    <mergeCell ref="AG1172:AG1174"/>
    <mergeCell ref="AH1172:AH1173"/>
    <mergeCell ref="AK1172:AK1174"/>
    <mergeCell ref="Z1175:Z1179"/>
    <mergeCell ref="AA1175:AA1179"/>
    <mergeCell ref="AB1175:AB1179"/>
    <mergeCell ref="AC1175:AC1179"/>
    <mergeCell ref="AD1175:AD1179"/>
    <mergeCell ref="AE1175:AE1179"/>
    <mergeCell ref="AF1175:AF1179"/>
    <mergeCell ref="AG1175:AG1179"/>
    <mergeCell ref="AH1175:AH1176"/>
    <mergeCell ref="AK1175:AK1179"/>
    <mergeCell ref="AL1175:AL1179"/>
    <mergeCell ref="AM1175:AM1179"/>
    <mergeCell ref="AN1175:AN1179"/>
    <mergeCell ref="A1172:A1174"/>
    <mergeCell ref="B1172:B1174"/>
    <mergeCell ref="C1172:C1174"/>
    <mergeCell ref="D1172:D1174"/>
    <mergeCell ref="E1172:E1174"/>
    <mergeCell ref="F1172:F1174"/>
    <mergeCell ref="G1172:G1174"/>
    <mergeCell ref="H1172:H1174"/>
    <mergeCell ref="I1172:I1174"/>
    <mergeCell ref="J1172:J1174"/>
    <mergeCell ref="K1172:K1174"/>
    <mergeCell ref="L1172:L1174"/>
    <mergeCell ref="M1172:M1174"/>
    <mergeCell ref="N1172:N1174"/>
    <mergeCell ref="O1172:O1174"/>
    <mergeCell ref="P1172:P1174"/>
    <mergeCell ref="Q1172:Q1174"/>
    <mergeCell ref="R1172:R1174"/>
    <mergeCell ref="AO1163:AO1165"/>
    <mergeCell ref="AP1163:AP1165"/>
    <mergeCell ref="AQ1163:AQ1165"/>
    <mergeCell ref="AR1163:AR1165"/>
    <mergeCell ref="H1166:H1168"/>
    <mergeCell ref="I1166:I1168"/>
    <mergeCell ref="J1166:J1167"/>
    <mergeCell ref="X1163:X1165"/>
    <mergeCell ref="Y1163:Y1165"/>
    <mergeCell ref="Z1163:Z1165"/>
    <mergeCell ref="AA1163:AA1165"/>
    <mergeCell ref="AB1163:AB1165"/>
    <mergeCell ref="AC1163:AC1165"/>
    <mergeCell ref="AD1163:AD1165"/>
    <mergeCell ref="AE1163:AE1165"/>
    <mergeCell ref="AF1163:AF1165"/>
    <mergeCell ref="AG1163:AG1165"/>
    <mergeCell ref="AH1163:AH1165"/>
    <mergeCell ref="AI1163:AI1165"/>
    <mergeCell ref="AJ1163:AJ1165"/>
    <mergeCell ref="AH1160:AH1162"/>
    <mergeCell ref="AI1160:AI1162"/>
    <mergeCell ref="AJ1160:AJ1162"/>
    <mergeCell ref="AK1160:AK1162"/>
    <mergeCell ref="AL1160:AL1162"/>
    <mergeCell ref="AM1160:AM1162"/>
    <mergeCell ref="AN1160:AN1162"/>
    <mergeCell ref="AO1160:AO1162"/>
    <mergeCell ref="AP1160:AP1162"/>
    <mergeCell ref="AQ1160:AQ1162"/>
    <mergeCell ref="AR1160:AR1162"/>
    <mergeCell ref="A1163:A1165"/>
    <mergeCell ref="B1163:B1165"/>
    <mergeCell ref="C1163:C1165"/>
    <mergeCell ref="D1163:D1165"/>
    <mergeCell ref="E1163:E1165"/>
    <mergeCell ref="F1163:F1165"/>
    <mergeCell ref="G1163:G1165"/>
    <mergeCell ref="H1163:H1165"/>
    <mergeCell ref="I1163:I1165"/>
    <mergeCell ref="J1163:J1165"/>
    <mergeCell ref="K1163:K1165"/>
    <mergeCell ref="L1163:L1165"/>
    <mergeCell ref="M1163:M1165"/>
    <mergeCell ref="N1163:N1165"/>
    <mergeCell ref="O1163:O1165"/>
    <mergeCell ref="P1163:P1164"/>
    <mergeCell ref="S1163:S1165"/>
    <mergeCell ref="T1163:T1165"/>
    <mergeCell ref="U1163:U1165"/>
    <mergeCell ref="V1163:V1165"/>
    <mergeCell ref="W1163:W1165"/>
    <mergeCell ref="AR1157:AR1159"/>
    <mergeCell ref="A1160:A1162"/>
    <mergeCell ref="B1160:B1162"/>
    <mergeCell ref="C1160:C1162"/>
    <mergeCell ref="D1160:D1162"/>
    <mergeCell ref="E1160:E1162"/>
    <mergeCell ref="F1160:F1162"/>
    <mergeCell ref="G1160:G1162"/>
    <mergeCell ref="H1160:H1162"/>
    <mergeCell ref="I1160:I1162"/>
    <mergeCell ref="J1160:J1161"/>
    <mergeCell ref="M1160:M1162"/>
    <mergeCell ref="N1160:N1162"/>
    <mergeCell ref="O1160:O1162"/>
    <mergeCell ref="P1160:P1162"/>
    <mergeCell ref="Q1160:Q1162"/>
    <mergeCell ref="R1160:R1162"/>
    <mergeCell ref="S1160:S1162"/>
    <mergeCell ref="T1160:T1162"/>
    <mergeCell ref="U1160:U1162"/>
    <mergeCell ref="V1160:V1162"/>
    <mergeCell ref="W1160:W1162"/>
    <mergeCell ref="X1160:X1162"/>
    <mergeCell ref="Y1160:Y1162"/>
    <mergeCell ref="Z1160:Z1162"/>
    <mergeCell ref="AA1160:AA1162"/>
    <mergeCell ref="AB1160:AB1162"/>
    <mergeCell ref="AC1160:AC1162"/>
    <mergeCell ref="AD1160:AD1162"/>
    <mergeCell ref="AE1160:AE1162"/>
    <mergeCell ref="AF1160:AF1162"/>
    <mergeCell ref="AG1160:AG1162"/>
    <mergeCell ref="AA1157:AA1159"/>
    <mergeCell ref="AB1157:AB1159"/>
    <mergeCell ref="AC1157:AC1159"/>
    <mergeCell ref="AD1157:AD1159"/>
    <mergeCell ref="AE1157:AE1159"/>
    <mergeCell ref="AF1157:AF1159"/>
    <mergeCell ref="AG1157:AG1159"/>
    <mergeCell ref="AH1157:AH1159"/>
    <mergeCell ref="AI1157:AI1159"/>
    <mergeCell ref="AJ1157:AJ1159"/>
    <mergeCell ref="AK1157:AK1159"/>
    <mergeCell ref="AL1157:AL1159"/>
    <mergeCell ref="AM1157:AM1159"/>
    <mergeCell ref="AN1157:AN1159"/>
    <mergeCell ref="AO1157:AO1159"/>
    <mergeCell ref="AP1157:AP1159"/>
    <mergeCell ref="AQ1157:AQ1159"/>
    <mergeCell ref="AK1154:AK1156"/>
    <mergeCell ref="AL1154:AL1156"/>
    <mergeCell ref="AM1154:AM1156"/>
    <mergeCell ref="AN1154:AN1156"/>
    <mergeCell ref="AO1154:AO1156"/>
    <mergeCell ref="AP1154:AP1156"/>
    <mergeCell ref="AQ1154:AQ1156"/>
    <mergeCell ref="AR1154:AR1156"/>
    <mergeCell ref="A1157:A1159"/>
    <mergeCell ref="B1157:B1159"/>
    <mergeCell ref="C1157:C1159"/>
    <mergeCell ref="D1157:D1159"/>
    <mergeCell ref="E1157:E1159"/>
    <mergeCell ref="F1157:F1159"/>
    <mergeCell ref="G1157:G1159"/>
    <mergeCell ref="H1157:H1159"/>
    <mergeCell ref="I1157:I1159"/>
    <mergeCell ref="J1157:J1159"/>
    <mergeCell ref="K1157:K1159"/>
    <mergeCell ref="L1157:L1159"/>
    <mergeCell ref="M1157:M1159"/>
    <mergeCell ref="N1157:N1159"/>
    <mergeCell ref="O1157:O1159"/>
    <mergeCell ref="P1157:P1159"/>
    <mergeCell ref="Q1157:Q1159"/>
    <mergeCell ref="R1157:R1159"/>
    <mergeCell ref="S1157:S1159"/>
    <mergeCell ref="T1157:T1159"/>
    <mergeCell ref="U1157:U1159"/>
    <mergeCell ref="V1157:V1158"/>
    <mergeCell ref="Y1157:Y1159"/>
    <mergeCell ref="Z1157:Z1159"/>
    <mergeCell ref="T1154:T1156"/>
    <mergeCell ref="U1154:U1156"/>
    <mergeCell ref="V1154:V1156"/>
    <mergeCell ref="W1154:W1156"/>
    <mergeCell ref="X1154:X1156"/>
    <mergeCell ref="Y1154:Y1156"/>
    <mergeCell ref="Z1154:Z1156"/>
    <mergeCell ref="AA1154:AA1156"/>
    <mergeCell ref="AB1154:AB1156"/>
    <mergeCell ref="AC1154:AC1156"/>
    <mergeCell ref="AD1154:AD1156"/>
    <mergeCell ref="AE1154:AE1156"/>
    <mergeCell ref="AF1154:AF1156"/>
    <mergeCell ref="AG1154:AG1156"/>
    <mergeCell ref="AH1154:AH1156"/>
    <mergeCell ref="AI1154:AI1156"/>
    <mergeCell ref="AJ1154:AJ1156"/>
    <mergeCell ref="A1154:A1156"/>
    <mergeCell ref="B1154:B1156"/>
    <mergeCell ref="C1154:C1156"/>
    <mergeCell ref="D1154:D1156"/>
    <mergeCell ref="E1154:E1156"/>
    <mergeCell ref="F1154:F1156"/>
    <mergeCell ref="G1154:G1156"/>
    <mergeCell ref="H1154:H1156"/>
    <mergeCell ref="I1154:I1156"/>
    <mergeCell ref="J1154:J1156"/>
    <mergeCell ref="K1154:K1156"/>
    <mergeCell ref="L1154:L1156"/>
    <mergeCell ref="M1154:M1156"/>
    <mergeCell ref="N1154:N1156"/>
    <mergeCell ref="O1154:O1156"/>
    <mergeCell ref="P1154:P1155"/>
    <mergeCell ref="S1154:S1156"/>
    <mergeCell ref="AB1151:AB1153"/>
    <mergeCell ref="AC1151:AC1153"/>
    <mergeCell ref="AD1151:AD1153"/>
    <mergeCell ref="AE1151:AE1153"/>
    <mergeCell ref="AF1151:AF1153"/>
    <mergeCell ref="AG1151:AG1153"/>
    <mergeCell ref="AH1151:AH1153"/>
    <mergeCell ref="AI1151:AI1153"/>
    <mergeCell ref="AJ1151:AJ1153"/>
    <mergeCell ref="AK1151:AK1153"/>
    <mergeCell ref="AL1151:AL1153"/>
    <mergeCell ref="AM1151:AM1153"/>
    <mergeCell ref="AN1151:AN1153"/>
    <mergeCell ref="AO1151:AO1153"/>
    <mergeCell ref="AP1151:AP1153"/>
    <mergeCell ref="AQ1151:AQ1153"/>
    <mergeCell ref="AR1151:AR1153"/>
    <mergeCell ref="AL1149:AL1150"/>
    <mergeCell ref="AM1149:AM1150"/>
    <mergeCell ref="AN1149:AN1150"/>
    <mergeCell ref="AO1149:AO1150"/>
    <mergeCell ref="AP1149:AP1150"/>
    <mergeCell ref="AQ1149:AQ1150"/>
    <mergeCell ref="AR1149:AR1150"/>
    <mergeCell ref="A1151:A1153"/>
    <mergeCell ref="B1151:B1153"/>
    <mergeCell ref="C1151:C1153"/>
    <mergeCell ref="D1151:D1153"/>
    <mergeCell ref="E1151:E1153"/>
    <mergeCell ref="F1151:F1153"/>
    <mergeCell ref="G1151:G1153"/>
    <mergeCell ref="H1151:H1153"/>
    <mergeCell ref="I1151:I1153"/>
    <mergeCell ref="J1151:J1152"/>
    <mergeCell ref="M1151:M1153"/>
    <mergeCell ref="N1151:N1153"/>
    <mergeCell ref="O1151:O1153"/>
    <mergeCell ref="P1151:P1153"/>
    <mergeCell ref="Q1151:Q1153"/>
    <mergeCell ref="R1151:R1153"/>
    <mergeCell ref="S1151:S1153"/>
    <mergeCell ref="T1151:T1153"/>
    <mergeCell ref="U1151:U1153"/>
    <mergeCell ref="V1151:V1153"/>
    <mergeCell ref="W1151:W1153"/>
    <mergeCell ref="X1151:X1153"/>
    <mergeCell ref="Y1151:Y1153"/>
    <mergeCell ref="Z1151:Z1153"/>
    <mergeCell ref="AA1151:AA1153"/>
    <mergeCell ref="S1149:S1150"/>
    <mergeCell ref="T1149:T1150"/>
    <mergeCell ref="U1149:U1150"/>
    <mergeCell ref="V1149:V1150"/>
    <mergeCell ref="W1149:W1150"/>
    <mergeCell ref="X1149:X1150"/>
    <mergeCell ref="Y1149:Y1150"/>
    <mergeCell ref="Z1149:Z1150"/>
    <mergeCell ref="AA1149:AA1150"/>
    <mergeCell ref="AB1149:AB1150"/>
    <mergeCell ref="AE1149:AE1150"/>
    <mergeCell ref="AF1149:AF1150"/>
    <mergeCell ref="AG1149:AG1150"/>
    <mergeCell ref="AH1149:AH1150"/>
    <mergeCell ref="AI1149:AI1150"/>
    <mergeCell ref="AJ1149:AJ1150"/>
    <mergeCell ref="AK1149:AK1150"/>
    <mergeCell ref="AC1147:AC1148"/>
    <mergeCell ref="AD1147:AD1148"/>
    <mergeCell ref="AE1147:AE1148"/>
    <mergeCell ref="AF1147:AF1148"/>
    <mergeCell ref="AG1147:AG1148"/>
    <mergeCell ref="AH1147:AH1148"/>
    <mergeCell ref="AI1147:AI1148"/>
    <mergeCell ref="AJ1147:AJ1148"/>
    <mergeCell ref="AK1147:AK1148"/>
    <mergeCell ref="AL1147:AL1148"/>
    <mergeCell ref="AM1147:AM1148"/>
    <mergeCell ref="AN1147:AN1148"/>
    <mergeCell ref="AQ1147:AQ1148"/>
    <mergeCell ref="AR1147:AR1148"/>
    <mergeCell ref="A1149:A1150"/>
    <mergeCell ref="B1149:B1150"/>
    <mergeCell ref="C1149:C1150"/>
    <mergeCell ref="D1149:D1150"/>
    <mergeCell ref="E1149:E1150"/>
    <mergeCell ref="F1149:F1150"/>
    <mergeCell ref="G1149:G1150"/>
    <mergeCell ref="H1149:H1150"/>
    <mergeCell ref="I1149:I1150"/>
    <mergeCell ref="J1149:J1150"/>
    <mergeCell ref="K1149:K1150"/>
    <mergeCell ref="L1149:L1150"/>
    <mergeCell ref="M1149:M1150"/>
    <mergeCell ref="N1149:N1150"/>
    <mergeCell ref="O1149:O1150"/>
    <mergeCell ref="P1149:P1150"/>
    <mergeCell ref="Q1149:Q1150"/>
    <mergeCell ref="R1149:R1150"/>
    <mergeCell ref="AO1144:AO1146"/>
    <mergeCell ref="AP1144:AP1146"/>
    <mergeCell ref="AQ1144:AQ1146"/>
    <mergeCell ref="AR1144:AR1146"/>
    <mergeCell ref="A1147:A1148"/>
    <mergeCell ref="B1147:B1148"/>
    <mergeCell ref="C1147:C1148"/>
    <mergeCell ref="D1147:D1148"/>
    <mergeCell ref="E1147:E1148"/>
    <mergeCell ref="F1147:F1148"/>
    <mergeCell ref="G1147:G1148"/>
    <mergeCell ref="H1147:H1148"/>
    <mergeCell ref="I1147:I1148"/>
    <mergeCell ref="J1147:J1148"/>
    <mergeCell ref="K1147:K1148"/>
    <mergeCell ref="L1147:L1148"/>
    <mergeCell ref="M1147:M1148"/>
    <mergeCell ref="N1147:N1148"/>
    <mergeCell ref="O1147:O1148"/>
    <mergeCell ref="P1147:P1148"/>
    <mergeCell ref="Q1147:Q1148"/>
    <mergeCell ref="R1147:R1148"/>
    <mergeCell ref="S1147:S1148"/>
    <mergeCell ref="T1147:T1148"/>
    <mergeCell ref="U1147:U1148"/>
    <mergeCell ref="V1147:V1148"/>
    <mergeCell ref="W1147:W1148"/>
    <mergeCell ref="X1147:X1148"/>
    <mergeCell ref="Y1147:Y1148"/>
    <mergeCell ref="Z1147:Z1148"/>
    <mergeCell ref="AA1147:AA1148"/>
    <mergeCell ref="AB1147:AB1148"/>
    <mergeCell ref="X1144:X1146"/>
    <mergeCell ref="Y1144:Y1146"/>
    <mergeCell ref="Z1144:Z1146"/>
    <mergeCell ref="AA1144:AA1146"/>
    <mergeCell ref="AB1144:AB1146"/>
    <mergeCell ref="AC1144:AC1146"/>
    <mergeCell ref="AD1144:AD1146"/>
    <mergeCell ref="AE1144:AE1146"/>
    <mergeCell ref="AF1144:AF1146"/>
    <mergeCell ref="AG1144:AG1146"/>
    <mergeCell ref="AH1144:AH1146"/>
    <mergeCell ref="AI1144:AI1146"/>
    <mergeCell ref="AJ1144:AJ1146"/>
    <mergeCell ref="AK1144:AK1146"/>
    <mergeCell ref="AL1144:AL1146"/>
    <mergeCell ref="AM1144:AM1146"/>
    <mergeCell ref="AN1144:AN1146"/>
    <mergeCell ref="AH1141:AH1143"/>
    <mergeCell ref="AI1141:AI1143"/>
    <mergeCell ref="AJ1141:AJ1143"/>
    <mergeCell ref="AK1141:AK1143"/>
    <mergeCell ref="AL1141:AL1143"/>
    <mergeCell ref="AM1141:AM1143"/>
    <mergeCell ref="AN1141:AN1143"/>
    <mergeCell ref="AO1141:AO1143"/>
    <mergeCell ref="AP1141:AP1143"/>
    <mergeCell ref="AQ1141:AQ1143"/>
    <mergeCell ref="AR1141:AR1143"/>
    <mergeCell ref="A1144:A1146"/>
    <mergeCell ref="B1144:B1146"/>
    <mergeCell ref="C1144:C1146"/>
    <mergeCell ref="D1144:D1146"/>
    <mergeCell ref="E1144:E1146"/>
    <mergeCell ref="F1144:F1146"/>
    <mergeCell ref="G1144:G1146"/>
    <mergeCell ref="H1144:H1146"/>
    <mergeCell ref="I1144:I1146"/>
    <mergeCell ref="J1144:J1145"/>
    <mergeCell ref="M1144:M1146"/>
    <mergeCell ref="N1144:N1146"/>
    <mergeCell ref="O1144:O1146"/>
    <mergeCell ref="P1144:P1146"/>
    <mergeCell ref="Q1144:Q1146"/>
    <mergeCell ref="R1144:R1146"/>
    <mergeCell ref="S1144:S1146"/>
    <mergeCell ref="T1144:T1146"/>
    <mergeCell ref="U1144:U1146"/>
    <mergeCell ref="V1144:V1146"/>
    <mergeCell ref="W1144:W1146"/>
    <mergeCell ref="AR1139:AR1140"/>
    <mergeCell ref="A1141:A1143"/>
    <mergeCell ref="B1141:B1143"/>
    <mergeCell ref="C1141:C1143"/>
    <mergeCell ref="D1141:D1143"/>
    <mergeCell ref="E1141:E1143"/>
    <mergeCell ref="F1141:F1143"/>
    <mergeCell ref="G1141:G1143"/>
    <mergeCell ref="H1141:H1143"/>
    <mergeCell ref="I1141:I1143"/>
    <mergeCell ref="J1141:J1142"/>
    <mergeCell ref="M1141:M1143"/>
    <mergeCell ref="N1141:N1143"/>
    <mergeCell ref="O1141:O1143"/>
    <mergeCell ref="P1141:P1143"/>
    <mergeCell ref="Q1141:Q1143"/>
    <mergeCell ref="R1141:R1143"/>
    <mergeCell ref="S1141:S1143"/>
    <mergeCell ref="T1141:T1143"/>
    <mergeCell ref="U1141:U1143"/>
    <mergeCell ref="V1141:V1143"/>
    <mergeCell ref="W1141:W1143"/>
    <mergeCell ref="X1141:X1143"/>
    <mergeCell ref="Y1141:Y1143"/>
    <mergeCell ref="Z1141:Z1143"/>
    <mergeCell ref="AA1141:AA1143"/>
    <mergeCell ref="AB1141:AB1143"/>
    <mergeCell ref="AC1141:AC1143"/>
    <mergeCell ref="AD1141:AD1143"/>
    <mergeCell ref="AE1141:AE1143"/>
    <mergeCell ref="AF1141:AF1143"/>
    <mergeCell ref="AG1141:AG1143"/>
    <mergeCell ref="Y1139:Y1140"/>
    <mergeCell ref="Z1139:Z1140"/>
    <mergeCell ref="AA1139:AA1140"/>
    <mergeCell ref="AB1139:AB1140"/>
    <mergeCell ref="AC1139:AC1140"/>
    <mergeCell ref="AD1139:AD1140"/>
    <mergeCell ref="AE1139:AE1140"/>
    <mergeCell ref="AF1139:AF1140"/>
    <mergeCell ref="AG1139:AG1140"/>
    <mergeCell ref="AH1139:AH1140"/>
    <mergeCell ref="AI1139:AI1140"/>
    <mergeCell ref="AJ1139:AJ1140"/>
    <mergeCell ref="AK1139:AK1140"/>
    <mergeCell ref="AL1139:AL1140"/>
    <mergeCell ref="AM1139:AM1140"/>
    <mergeCell ref="AN1139:AN1140"/>
    <mergeCell ref="AQ1139:AQ1140"/>
    <mergeCell ref="AK1130:AK1138"/>
    <mergeCell ref="AL1130:AL1138"/>
    <mergeCell ref="AM1130:AM1138"/>
    <mergeCell ref="AN1130:AN1138"/>
    <mergeCell ref="AO1130:AO1138"/>
    <mergeCell ref="AP1130:AP1138"/>
    <mergeCell ref="AQ1130:AQ1138"/>
    <mergeCell ref="AR1130:AR1138"/>
    <mergeCell ref="A1139:A1140"/>
    <mergeCell ref="B1139:B1140"/>
    <mergeCell ref="C1139:C1140"/>
    <mergeCell ref="D1139:D1140"/>
    <mergeCell ref="E1139:E1140"/>
    <mergeCell ref="F1139:F1140"/>
    <mergeCell ref="G1139:G1140"/>
    <mergeCell ref="H1139:H1140"/>
    <mergeCell ref="I1139:I1140"/>
    <mergeCell ref="J1139:J1140"/>
    <mergeCell ref="K1139:K1140"/>
    <mergeCell ref="L1139:L1140"/>
    <mergeCell ref="M1139:M1140"/>
    <mergeCell ref="N1139:N1140"/>
    <mergeCell ref="O1139:O1140"/>
    <mergeCell ref="P1139:P1140"/>
    <mergeCell ref="Q1139:Q1140"/>
    <mergeCell ref="R1139:R1140"/>
    <mergeCell ref="S1139:S1140"/>
    <mergeCell ref="T1139:T1140"/>
    <mergeCell ref="U1139:U1140"/>
    <mergeCell ref="V1139:V1140"/>
    <mergeCell ref="W1139:W1140"/>
    <mergeCell ref="X1139:X1140"/>
    <mergeCell ref="T1130:T1138"/>
    <mergeCell ref="U1130:U1138"/>
    <mergeCell ref="V1130:V1138"/>
    <mergeCell ref="W1130:W1138"/>
    <mergeCell ref="X1130:X1138"/>
    <mergeCell ref="Y1130:Y1138"/>
    <mergeCell ref="Z1130:Z1138"/>
    <mergeCell ref="AA1130:AA1138"/>
    <mergeCell ref="AB1130:AB1138"/>
    <mergeCell ref="AC1130:AC1138"/>
    <mergeCell ref="AD1130:AD1138"/>
    <mergeCell ref="AE1130:AE1138"/>
    <mergeCell ref="AF1130:AF1138"/>
    <mergeCell ref="AG1130:AG1138"/>
    <mergeCell ref="AH1130:AH1138"/>
    <mergeCell ref="AI1130:AI1138"/>
    <mergeCell ref="AJ1130:AJ1138"/>
    <mergeCell ref="A1130:A1138"/>
    <mergeCell ref="B1130:B1138"/>
    <mergeCell ref="C1130:C1138"/>
    <mergeCell ref="D1130:D1138"/>
    <mergeCell ref="E1130:E1138"/>
    <mergeCell ref="F1130:F1138"/>
    <mergeCell ref="G1130:G1138"/>
    <mergeCell ref="H1130:H1138"/>
    <mergeCell ref="I1130:I1138"/>
    <mergeCell ref="J1130:J1131"/>
    <mergeCell ref="M1130:M1138"/>
    <mergeCell ref="N1130:N1138"/>
    <mergeCell ref="O1130:O1138"/>
    <mergeCell ref="P1130:P1138"/>
    <mergeCell ref="Q1130:Q1138"/>
    <mergeCell ref="R1130:R1138"/>
    <mergeCell ref="S1130:S1138"/>
    <mergeCell ref="AB1127:AB1129"/>
    <mergeCell ref="AC1127:AC1129"/>
    <mergeCell ref="AD1127:AD1129"/>
    <mergeCell ref="AE1127:AE1129"/>
    <mergeCell ref="AF1127:AF1129"/>
    <mergeCell ref="AG1127:AG1129"/>
    <mergeCell ref="AH1127:AH1129"/>
    <mergeCell ref="AI1127:AI1129"/>
    <mergeCell ref="AJ1127:AJ1129"/>
    <mergeCell ref="AK1127:AK1129"/>
    <mergeCell ref="AL1127:AL1129"/>
    <mergeCell ref="AM1127:AM1129"/>
    <mergeCell ref="AN1127:AN1129"/>
    <mergeCell ref="AO1127:AO1129"/>
    <mergeCell ref="AP1127:AP1129"/>
    <mergeCell ref="AQ1127:AQ1129"/>
    <mergeCell ref="AR1127:AR1129"/>
    <mergeCell ref="AM1122:AM1126"/>
    <mergeCell ref="AN1122:AN1126"/>
    <mergeCell ref="AO1122:AO1126"/>
    <mergeCell ref="AP1122:AP1126"/>
    <mergeCell ref="AQ1122:AQ1126"/>
    <mergeCell ref="AR1122:AR1126"/>
    <mergeCell ref="V1124:V1125"/>
    <mergeCell ref="A1127:A1129"/>
    <mergeCell ref="B1127:B1129"/>
    <mergeCell ref="C1127:C1129"/>
    <mergeCell ref="D1127:D1129"/>
    <mergeCell ref="E1127:E1129"/>
    <mergeCell ref="F1127:F1129"/>
    <mergeCell ref="G1127:G1129"/>
    <mergeCell ref="H1127:H1129"/>
    <mergeCell ref="I1127:I1129"/>
    <mergeCell ref="J1127:J1129"/>
    <mergeCell ref="K1127:K1129"/>
    <mergeCell ref="L1127:L1129"/>
    <mergeCell ref="M1127:M1129"/>
    <mergeCell ref="N1127:N1129"/>
    <mergeCell ref="O1127:O1129"/>
    <mergeCell ref="P1127:P1129"/>
    <mergeCell ref="Q1127:Q1129"/>
    <mergeCell ref="R1127:R1129"/>
    <mergeCell ref="S1127:S1129"/>
    <mergeCell ref="T1127:T1129"/>
    <mergeCell ref="U1127:U1129"/>
    <mergeCell ref="V1127:V1128"/>
    <mergeCell ref="Y1127:Y1129"/>
    <mergeCell ref="Z1127:Z1129"/>
    <mergeCell ref="AA1127:AA1129"/>
    <mergeCell ref="T1122:T1126"/>
    <mergeCell ref="U1122:U1126"/>
    <mergeCell ref="V1122:V1123"/>
    <mergeCell ref="Y1122:Y1126"/>
    <mergeCell ref="Z1122:Z1126"/>
    <mergeCell ref="AA1122:AA1126"/>
    <mergeCell ref="AB1122:AB1126"/>
    <mergeCell ref="AC1122:AC1126"/>
    <mergeCell ref="AD1122:AD1126"/>
    <mergeCell ref="AE1122:AE1126"/>
    <mergeCell ref="AF1122:AF1126"/>
    <mergeCell ref="AG1122:AG1126"/>
    <mergeCell ref="AH1122:AH1126"/>
    <mergeCell ref="AI1122:AI1126"/>
    <mergeCell ref="AJ1122:AJ1126"/>
    <mergeCell ref="AK1122:AK1126"/>
    <mergeCell ref="AL1122:AL1126"/>
    <mergeCell ref="AG1117:AG1121"/>
    <mergeCell ref="AH1117:AH1121"/>
    <mergeCell ref="AI1117:AI1121"/>
    <mergeCell ref="AJ1117:AJ1121"/>
    <mergeCell ref="AK1117:AK1121"/>
    <mergeCell ref="AL1117:AL1121"/>
    <mergeCell ref="AM1117:AM1121"/>
    <mergeCell ref="AN1117:AN1121"/>
    <mergeCell ref="AO1117:AO1121"/>
    <mergeCell ref="AP1117:AP1121"/>
    <mergeCell ref="AQ1117:AQ1121"/>
    <mergeCell ref="AR1117:AR1121"/>
    <mergeCell ref="V1119:V1120"/>
    <mergeCell ref="A1122:A1126"/>
    <mergeCell ref="B1122:B1126"/>
    <mergeCell ref="C1122:C1126"/>
    <mergeCell ref="D1122:D1126"/>
    <mergeCell ref="E1122:E1126"/>
    <mergeCell ref="F1122:F1126"/>
    <mergeCell ref="G1122:G1126"/>
    <mergeCell ref="H1122:H1126"/>
    <mergeCell ref="I1122:I1126"/>
    <mergeCell ref="J1122:J1126"/>
    <mergeCell ref="K1122:K1126"/>
    <mergeCell ref="L1122:L1126"/>
    <mergeCell ref="M1122:M1126"/>
    <mergeCell ref="N1122:N1126"/>
    <mergeCell ref="O1122:O1126"/>
    <mergeCell ref="P1122:P1126"/>
    <mergeCell ref="Q1122:Q1126"/>
    <mergeCell ref="R1122:R1126"/>
    <mergeCell ref="S1122:S1126"/>
    <mergeCell ref="AR1112:AR1116"/>
    <mergeCell ref="V1114:V1115"/>
    <mergeCell ref="A1117:A1121"/>
    <mergeCell ref="B1117:B1121"/>
    <mergeCell ref="C1117:C1121"/>
    <mergeCell ref="D1117:D1121"/>
    <mergeCell ref="E1117:E1121"/>
    <mergeCell ref="F1117:F1121"/>
    <mergeCell ref="G1117:G1121"/>
    <mergeCell ref="H1117:H1121"/>
    <mergeCell ref="I1117:I1121"/>
    <mergeCell ref="J1117:J1121"/>
    <mergeCell ref="K1117:K1121"/>
    <mergeCell ref="L1117:L1121"/>
    <mergeCell ref="M1117:M1121"/>
    <mergeCell ref="N1117:N1121"/>
    <mergeCell ref="O1117:O1121"/>
    <mergeCell ref="P1117:P1121"/>
    <mergeCell ref="Q1117:Q1121"/>
    <mergeCell ref="R1117:R1121"/>
    <mergeCell ref="S1117:S1121"/>
    <mergeCell ref="T1117:T1121"/>
    <mergeCell ref="U1117:U1121"/>
    <mergeCell ref="V1117:V1118"/>
    <mergeCell ref="Y1117:Y1121"/>
    <mergeCell ref="Z1117:Z1121"/>
    <mergeCell ref="AA1117:AA1121"/>
    <mergeCell ref="AB1117:AB1121"/>
    <mergeCell ref="AC1117:AC1121"/>
    <mergeCell ref="AD1117:AD1121"/>
    <mergeCell ref="AE1117:AE1121"/>
    <mergeCell ref="AF1117:AF1121"/>
    <mergeCell ref="AA1112:AA1116"/>
    <mergeCell ref="AB1112:AB1116"/>
    <mergeCell ref="AC1112:AC1116"/>
    <mergeCell ref="AD1112:AD1116"/>
    <mergeCell ref="AE1112:AE1116"/>
    <mergeCell ref="AF1112:AF1116"/>
    <mergeCell ref="AG1112:AG1116"/>
    <mergeCell ref="AH1112:AH1116"/>
    <mergeCell ref="AI1112:AI1116"/>
    <mergeCell ref="AJ1112:AJ1116"/>
    <mergeCell ref="AK1112:AK1116"/>
    <mergeCell ref="AL1112:AL1116"/>
    <mergeCell ref="AM1112:AM1116"/>
    <mergeCell ref="AN1112:AN1116"/>
    <mergeCell ref="AO1112:AO1116"/>
    <mergeCell ref="AP1112:AP1116"/>
    <mergeCell ref="AQ1112:AQ1116"/>
    <mergeCell ref="AK1109:AK1111"/>
    <mergeCell ref="AL1109:AL1111"/>
    <mergeCell ref="AM1109:AM1111"/>
    <mergeCell ref="AN1109:AN1111"/>
    <mergeCell ref="AO1109:AO1111"/>
    <mergeCell ref="AP1109:AP1111"/>
    <mergeCell ref="AQ1109:AQ1111"/>
    <mergeCell ref="AR1109:AR1111"/>
    <mergeCell ref="A1112:A1116"/>
    <mergeCell ref="B1112:B1116"/>
    <mergeCell ref="C1112:C1116"/>
    <mergeCell ref="D1112:D1116"/>
    <mergeCell ref="E1112:E1116"/>
    <mergeCell ref="F1112:F1116"/>
    <mergeCell ref="G1112:G1116"/>
    <mergeCell ref="H1112:H1116"/>
    <mergeCell ref="I1112:I1116"/>
    <mergeCell ref="J1112:J1116"/>
    <mergeCell ref="K1112:K1116"/>
    <mergeCell ref="L1112:L1116"/>
    <mergeCell ref="M1112:M1116"/>
    <mergeCell ref="N1112:N1116"/>
    <mergeCell ref="O1112:O1116"/>
    <mergeCell ref="P1112:P1116"/>
    <mergeCell ref="Q1112:Q1116"/>
    <mergeCell ref="R1112:R1116"/>
    <mergeCell ref="S1112:S1116"/>
    <mergeCell ref="T1112:T1116"/>
    <mergeCell ref="U1112:U1116"/>
    <mergeCell ref="V1112:V1113"/>
    <mergeCell ref="Y1112:Y1116"/>
    <mergeCell ref="Z1112:Z1116"/>
    <mergeCell ref="R1109:R1111"/>
    <mergeCell ref="S1109:S1111"/>
    <mergeCell ref="T1109:T1111"/>
    <mergeCell ref="U1109:U1111"/>
    <mergeCell ref="V1109:V1110"/>
    <mergeCell ref="Y1109:Y1111"/>
    <mergeCell ref="Z1109:Z1111"/>
    <mergeCell ref="AA1109:AA1111"/>
    <mergeCell ref="AB1109:AB1111"/>
    <mergeCell ref="AC1109:AC1111"/>
    <mergeCell ref="AD1109:AD1111"/>
    <mergeCell ref="AE1109:AE1111"/>
    <mergeCell ref="AF1109:AF1111"/>
    <mergeCell ref="AG1109:AG1111"/>
    <mergeCell ref="AH1109:AH1111"/>
    <mergeCell ref="AI1109:AI1111"/>
    <mergeCell ref="AJ1109:AJ1111"/>
    <mergeCell ref="A1109:A1111"/>
    <mergeCell ref="B1109:B1111"/>
    <mergeCell ref="C1109:C1111"/>
    <mergeCell ref="D1109:D1111"/>
    <mergeCell ref="E1109:E1111"/>
    <mergeCell ref="F1109:F1111"/>
    <mergeCell ref="G1109:G1111"/>
    <mergeCell ref="H1109:H1111"/>
    <mergeCell ref="I1109:I1111"/>
    <mergeCell ref="J1109:J1111"/>
    <mergeCell ref="K1109:K1111"/>
    <mergeCell ref="L1109:L1111"/>
    <mergeCell ref="M1109:M1111"/>
    <mergeCell ref="N1109:N1111"/>
    <mergeCell ref="O1109:O1111"/>
    <mergeCell ref="P1109:P1111"/>
    <mergeCell ref="Q1109:Q1111"/>
    <mergeCell ref="AB1106:AB1108"/>
    <mergeCell ref="AC1106:AC1108"/>
    <mergeCell ref="AD1106:AD1108"/>
    <mergeCell ref="AE1106:AE1108"/>
    <mergeCell ref="AF1106:AF1108"/>
    <mergeCell ref="AG1106:AG1108"/>
    <mergeCell ref="AH1106:AH1108"/>
    <mergeCell ref="AI1106:AI1108"/>
    <mergeCell ref="AJ1106:AJ1108"/>
    <mergeCell ref="AK1106:AK1108"/>
    <mergeCell ref="AL1106:AL1108"/>
    <mergeCell ref="AM1106:AM1108"/>
    <mergeCell ref="AN1106:AN1108"/>
    <mergeCell ref="AO1106:AO1108"/>
    <mergeCell ref="AP1106:AP1108"/>
    <mergeCell ref="AQ1106:AQ1108"/>
    <mergeCell ref="AR1106:AR1108"/>
    <mergeCell ref="AL1103:AL1105"/>
    <mergeCell ref="AM1103:AM1105"/>
    <mergeCell ref="AN1103:AN1105"/>
    <mergeCell ref="AO1103:AO1105"/>
    <mergeCell ref="AP1103:AP1105"/>
    <mergeCell ref="AQ1103:AQ1105"/>
    <mergeCell ref="AR1103:AR1105"/>
    <mergeCell ref="A1106:A1108"/>
    <mergeCell ref="B1106:B1108"/>
    <mergeCell ref="C1106:C1108"/>
    <mergeCell ref="D1106:D1108"/>
    <mergeCell ref="E1106:E1108"/>
    <mergeCell ref="F1106:F1108"/>
    <mergeCell ref="G1106:G1108"/>
    <mergeCell ref="H1106:H1108"/>
    <mergeCell ref="I1106:I1108"/>
    <mergeCell ref="J1106:J1108"/>
    <mergeCell ref="K1106:K1108"/>
    <mergeCell ref="L1106:L1108"/>
    <mergeCell ref="M1106:M1108"/>
    <mergeCell ref="N1106:N1108"/>
    <mergeCell ref="O1106:O1108"/>
    <mergeCell ref="P1106:P1108"/>
    <mergeCell ref="Q1106:Q1108"/>
    <mergeCell ref="R1106:R1108"/>
    <mergeCell ref="S1106:S1108"/>
    <mergeCell ref="T1106:T1108"/>
    <mergeCell ref="U1106:U1108"/>
    <mergeCell ref="V1106:V1107"/>
    <mergeCell ref="Y1106:Y1108"/>
    <mergeCell ref="Z1106:Z1108"/>
    <mergeCell ref="AA1106:AA1108"/>
    <mergeCell ref="S1103:S1105"/>
    <mergeCell ref="T1103:T1105"/>
    <mergeCell ref="U1103:U1105"/>
    <mergeCell ref="V1103:V1104"/>
    <mergeCell ref="Y1103:Y1105"/>
    <mergeCell ref="Z1103:Z1105"/>
    <mergeCell ref="AA1103:AA1105"/>
    <mergeCell ref="AB1103:AB1105"/>
    <mergeCell ref="AC1103:AC1105"/>
    <mergeCell ref="AD1103:AD1105"/>
    <mergeCell ref="AE1103:AE1105"/>
    <mergeCell ref="AF1103:AF1105"/>
    <mergeCell ref="AG1103:AG1105"/>
    <mergeCell ref="AH1103:AH1105"/>
    <mergeCell ref="AI1103:AI1105"/>
    <mergeCell ref="AJ1103:AJ1105"/>
    <mergeCell ref="AK1103:AK1105"/>
    <mergeCell ref="AE1100:AE1102"/>
    <mergeCell ref="AF1100:AF1102"/>
    <mergeCell ref="AG1100:AG1102"/>
    <mergeCell ref="AH1100:AH1102"/>
    <mergeCell ref="AI1100:AI1102"/>
    <mergeCell ref="AJ1100:AJ1102"/>
    <mergeCell ref="AK1100:AK1102"/>
    <mergeCell ref="AL1100:AL1102"/>
    <mergeCell ref="AM1100:AM1102"/>
    <mergeCell ref="AN1100:AN1102"/>
    <mergeCell ref="AO1100:AO1102"/>
    <mergeCell ref="AP1100:AP1102"/>
    <mergeCell ref="AQ1100:AQ1102"/>
    <mergeCell ref="AR1100:AR1102"/>
    <mergeCell ref="A1103:A1105"/>
    <mergeCell ref="B1103:B1105"/>
    <mergeCell ref="C1103:C1105"/>
    <mergeCell ref="D1103:D1105"/>
    <mergeCell ref="E1103:E1105"/>
    <mergeCell ref="F1103:F1105"/>
    <mergeCell ref="G1103:G1105"/>
    <mergeCell ref="H1103:H1105"/>
    <mergeCell ref="I1103:I1105"/>
    <mergeCell ref="J1103:J1105"/>
    <mergeCell ref="K1103:K1105"/>
    <mergeCell ref="L1103:L1105"/>
    <mergeCell ref="M1103:M1105"/>
    <mergeCell ref="N1103:N1105"/>
    <mergeCell ref="O1103:O1105"/>
    <mergeCell ref="P1103:P1105"/>
    <mergeCell ref="Q1103:Q1105"/>
    <mergeCell ref="R1103:R1105"/>
    <mergeCell ref="AQ1095:AQ1099"/>
    <mergeCell ref="AR1095:AR1099"/>
    <mergeCell ref="V1097:V1098"/>
    <mergeCell ref="A1100:A1102"/>
    <mergeCell ref="B1100:B1102"/>
    <mergeCell ref="C1100:C1102"/>
    <mergeCell ref="D1100:D1102"/>
    <mergeCell ref="E1100:E1102"/>
    <mergeCell ref="F1100:F1102"/>
    <mergeCell ref="G1100:G1102"/>
    <mergeCell ref="H1100:H1102"/>
    <mergeCell ref="I1100:I1102"/>
    <mergeCell ref="J1100:J1102"/>
    <mergeCell ref="K1100:K1102"/>
    <mergeCell ref="L1100:L1102"/>
    <mergeCell ref="M1100:M1102"/>
    <mergeCell ref="N1100:N1102"/>
    <mergeCell ref="O1100:O1102"/>
    <mergeCell ref="P1100:P1102"/>
    <mergeCell ref="Q1100:Q1102"/>
    <mergeCell ref="R1100:R1102"/>
    <mergeCell ref="S1100:S1102"/>
    <mergeCell ref="T1100:T1102"/>
    <mergeCell ref="U1100:U1102"/>
    <mergeCell ref="V1100:V1101"/>
    <mergeCell ref="Y1100:Y1102"/>
    <mergeCell ref="Z1100:Z1102"/>
    <mergeCell ref="AA1100:AA1102"/>
    <mergeCell ref="AB1100:AB1102"/>
    <mergeCell ref="AC1100:AC1102"/>
    <mergeCell ref="AD1100:AD1102"/>
    <mergeCell ref="Y1095:Y1099"/>
    <mergeCell ref="Z1095:Z1099"/>
    <mergeCell ref="AA1095:AA1099"/>
    <mergeCell ref="AB1095:AB1099"/>
    <mergeCell ref="AC1095:AC1099"/>
    <mergeCell ref="AD1095:AD1099"/>
    <mergeCell ref="AE1095:AE1099"/>
    <mergeCell ref="AF1095:AF1099"/>
    <mergeCell ref="AG1095:AG1099"/>
    <mergeCell ref="AH1095:AH1099"/>
    <mergeCell ref="AI1095:AI1099"/>
    <mergeCell ref="AJ1095:AJ1099"/>
    <mergeCell ref="AK1095:AK1099"/>
    <mergeCell ref="AL1095:AL1099"/>
    <mergeCell ref="AM1095:AM1099"/>
    <mergeCell ref="AN1095:AN1099"/>
    <mergeCell ref="AO1095:AO1099"/>
    <mergeCell ref="A1095:A1099"/>
    <mergeCell ref="B1095:B1099"/>
    <mergeCell ref="C1095:C1099"/>
    <mergeCell ref="D1095:D1099"/>
    <mergeCell ref="E1095:E1099"/>
    <mergeCell ref="F1095:F1099"/>
    <mergeCell ref="G1095:G1099"/>
    <mergeCell ref="H1095:H1099"/>
    <mergeCell ref="I1095:I1099"/>
    <mergeCell ref="J1095:J1099"/>
    <mergeCell ref="K1095:K1099"/>
    <mergeCell ref="L1095:L1099"/>
    <mergeCell ref="M1095:M1099"/>
    <mergeCell ref="N1095:N1099"/>
    <mergeCell ref="O1095:O1099"/>
    <mergeCell ref="P1095:P1099"/>
    <mergeCell ref="Q1095:Q1099"/>
    <mergeCell ref="R1095:R1099"/>
    <mergeCell ref="S1095:S1099"/>
    <mergeCell ref="T1095:T1099"/>
    <mergeCell ref="U1095:U1099"/>
    <mergeCell ref="V1095:V1096"/>
    <mergeCell ref="AB1090:AB1094"/>
    <mergeCell ref="AC1090:AC1094"/>
    <mergeCell ref="AD1090:AD1094"/>
    <mergeCell ref="AE1090:AE1094"/>
    <mergeCell ref="AF1090:AF1094"/>
    <mergeCell ref="AG1090:AG1094"/>
    <mergeCell ref="AH1090:AH1094"/>
    <mergeCell ref="AI1090:AI1094"/>
    <mergeCell ref="AJ1090:AJ1094"/>
    <mergeCell ref="AK1090:AK1094"/>
    <mergeCell ref="AP1095:AP1099"/>
    <mergeCell ref="AL1090:AL1094"/>
    <mergeCell ref="AM1090:AM1094"/>
    <mergeCell ref="AN1090:AN1094"/>
    <mergeCell ref="AO1090:AO1094"/>
    <mergeCell ref="AP1090:AP1094"/>
    <mergeCell ref="AQ1090:AQ1094"/>
    <mergeCell ref="AR1090:AR1094"/>
    <mergeCell ref="AM1085:AM1089"/>
    <mergeCell ref="AN1085:AN1089"/>
    <mergeCell ref="AO1085:AO1089"/>
    <mergeCell ref="AP1085:AP1089"/>
    <mergeCell ref="AQ1085:AQ1089"/>
    <mergeCell ref="AR1085:AR1089"/>
    <mergeCell ref="V1087:V1088"/>
    <mergeCell ref="A1090:A1094"/>
    <mergeCell ref="B1090:B1094"/>
    <mergeCell ref="C1090:C1094"/>
    <mergeCell ref="D1090:D1094"/>
    <mergeCell ref="E1090:E1094"/>
    <mergeCell ref="F1090:F1094"/>
    <mergeCell ref="G1090:G1094"/>
    <mergeCell ref="H1090:H1094"/>
    <mergeCell ref="I1090:I1094"/>
    <mergeCell ref="J1090:J1094"/>
    <mergeCell ref="K1090:K1094"/>
    <mergeCell ref="L1090:L1094"/>
    <mergeCell ref="M1090:M1094"/>
    <mergeCell ref="N1090:N1094"/>
    <mergeCell ref="O1090:O1094"/>
    <mergeCell ref="P1090:P1094"/>
    <mergeCell ref="Q1090:Q1094"/>
    <mergeCell ref="R1090:R1094"/>
    <mergeCell ref="S1090:S1094"/>
    <mergeCell ref="T1090:T1094"/>
    <mergeCell ref="U1090:U1094"/>
    <mergeCell ref="V1090:V1091"/>
    <mergeCell ref="Y1090:Y1094"/>
    <mergeCell ref="Z1090:Z1094"/>
    <mergeCell ref="AA1090:AA1094"/>
    <mergeCell ref="T1085:T1089"/>
    <mergeCell ref="U1085:U1089"/>
    <mergeCell ref="V1085:V1086"/>
    <mergeCell ref="Y1085:Y1089"/>
    <mergeCell ref="Z1085:Z1089"/>
    <mergeCell ref="AA1085:AA1089"/>
    <mergeCell ref="AB1085:AB1089"/>
    <mergeCell ref="AC1085:AC1089"/>
    <mergeCell ref="AD1085:AD1089"/>
    <mergeCell ref="AE1085:AE1089"/>
    <mergeCell ref="AF1085:AF1089"/>
    <mergeCell ref="AG1085:AG1089"/>
    <mergeCell ref="AH1085:AH1089"/>
    <mergeCell ref="AI1085:AI1089"/>
    <mergeCell ref="AJ1085:AJ1089"/>
    <mergeCell ref="AK1085:AK1089"/>
    <mergeCell ref="AL1085:AL1089"/>
    <mergeCell ref="V1092:V1093"/>
    <mergeCell ref="AG1079:AG1084"/>
    <mergeCell ref="AH1079:AH1084"/>
    <mergeCell ref="AI1079:AI1084"/>
    <mergeCell ref="AJ1079:AJ1084"/>
    <mergeCell ref="AK1079:AK1084"/>
    <mergeCell ref="AL1079:AL1084"/>
    <mergeCell ref="AM1079:AM1084"/>
    <mergeCell ref="AN1079:AN1084"/>
    <mergeCell ref="AO1079:AO1084"/>
    <mergeCell ref="AP1079:AP1084"/>
    <mergeCell ref="AQ1079:AQ1084"/>
    <mergeCell ref="AR1079:AR1084"/>
    <mergeCell ref="J1081:J1082"/>
    <mergeCell ref="A1085:A1089"/>
    <mergeCell ref="B1085:B1089"/>
    <mergeCell ref="C1085:C1089"/>
    <mergeCell ref="D1085:D1089"/>
    <mergeCell ref="E1085:E1089"/>
    <mergeCell ref="F1085:F1089"/>
    <mergeCell ref="G1085:G1089"/>
    <mergeCell ref="H1085:H1089"/>
    <mergeCell ref="I1085:I1089"/>
    <mergeCell ref="J1085:J1089"/>
    <mergeCell ref="K1085:K1089"/>
    <mergeCell ref="L1085:L1089"/>
    <mergeCell ref="M1085:M1089"/>
    <mergeCell ref="N1085:N1089"/>
    <mergeCell ref="O1085:O1089"/>
    <mergeCell ref="P1085:P1089"/>
    <mergeCell ref="Q1085:Q1089"/>
    <mergeCell ref="R1085:R1089"/>
    <mergeCell ref="S1085:S1089"/>
    <mergeCell ref="A1079:A1084"/>
    <mergeCell ref="B1079:B1084"/>
    <mergeCell ref="C1079:C1084"/>
    <mergeCell ref="D1079:D1084"/>
    <mergeCell ref="E1079:E1084"/>
    <mergeCell ref="F1079:F1084"/>
    <mergeCell ref="G1079:G1084"/>
    <mergeCell ref="H1079:H1084"/>
    <mergeCell ref="I1079:I1084"/>
    <mergeCell ref="J1079:J1080"/>
    <mergeCell ref="M1079:M1084"/>
    <mergeCell ref="N1079:N1084"/>
    <mergeCell ref="O1079:O1084"/>
    <mergeCell ref="P1079:P1084"/>
    <mergeCell ref="Q1079:Q1084"/>
    <mergeCell ref="R1079:R1084"/>
    <mergeCell ref="S1079:S1084"/>
    <mergeCell ref="T1079:T1084"/>
    <mergeCell ref="U1079:U1084"/>
    <mergeCell ref="V1079:V1084"/>
    <mergeCell ref="W1079:W1084"/>
    <mergeCell ref="X1079:X1084"/>
    <mergeCell ref="Y1079:Y1084"/>
    <mergeCell ref="Z1079:Z1084"/>
    <mergeCell ref="AA1079:AA1084"/>
    <mergeCell ref="AB1079:AB1084"/>
    <mergeCell ref="AC1079:AC1084"/>
    <mergeCell ref="AD1079:AD1084"/>
    <mergeCell ref="AE1079:AE1084"/>
    <mergeCell ref="AF1079:AF1084"/>
    <mergeCell ref="AA1074:AA1078"/>
    <mergeCell ref="AB1074:AB1078"/>
    <mergeCell ref="AC1074:AC1078"/>
    <mergeCell ref="AD1074:AD1078"/>
    <mergeCell ref="AE1074:AE1078"/>
    <mergeCell ref="AF1074:AF1078"/>
    <mergeCell ref="AL1069:AL1073"/>
    <mergeCell ref="AM1069:AM1073"/>
    <mergeCell ref="AN1069:AN1073"/>
    <mergeCell ref="AO1069:AO1073"/>
    <mergeCell ref="AP1069:AP1073"/>
    <mergeCell ref="AQ1069:AQ1073"/>
    <mergeCell ref="AR1069:AR1073"/>
    <mergeCell ref="V1071:V1072"/>
    <mergeCell ref="A1074:A1078"/>
    <mergeCell ref="B1074:B1078"/>
    <mergeCell ref="C1074:C1078"/>
    <mergeCell ref="D1074:D1078"/>
    <mergeCell ref="E1074:E1078"/>
    <mergeCell ref="F1074:F1078"/>
    <mergeCell ref="G1074:G1078"/>
    <mergeCell ref="H1074:H1078"/>
    <mergeCell ref="I1074:I1078"/>
    <mergeCell ref="J1074:J1078"/>
    <mergeCell ref="K1074:K1078"/>
    <mergeCell ref="L1074:L1078"/>
    <mergeCell ref="M1074:M1078"/>
    <mergeCell ref="N1074:N1078"/>
    <mergeCell ref="O1074:O1078"/>
    <mergeCell ref="P1074:P1078"/>
    <mergeCell ref="Q1074:Q1078"/>
    <mergeCell ref="R1074:R1078"/>
    <mergeCell ref="S1074:S1078"/>
    <mergeCell ref="T1074:T1078"/>
    <mergeCell ref="U1074:U1078"/>
    <mergeCell ref="V1074:V1075"/>
    <mergeCell ref="Y1074:Y1078"/>
    <mergeCell ref="Z1074:Z1078"/>
    <mergeCell ref="S1069:S1073"/>
    <mergeCell ref="T1069:T1073"/>
    <mergeCell ref="U1069:U1073"/>
    <mergeCell ref="V1069:V1070"/>
    <mergeCell ref="Y1069:Y1073"/>
    <mergeCell ref="Z1069:Z1073"/>
    <mergeCell ref="AA1069:AA1073"/>
    <mergeCell ref="AB1069:AB1073"/>
    <mergeCell ref="AC1069:AC1073"/>
    <mergeCell ref="AD1069:AD1073"/>
    <mergeCell ref="AE1069:AE1073"/>
    <mergeCell ref="AF1069:AF1073"/>
    <mergeCell ref="AG1069:AG1073"/>
    <mergeCell ref="AH1069:AH1073"/>
    <mergeCell ref="AI1069:AI1073"/>
    <mergeCell ref="AJ1069:AJ1073"/>
    <mergeCell ref="AK1069:AK1073"/>
    <mergeCell ref="AR1074:AR1078"/>
    <mergeCell ref="V1076:V1077"/>
    <mergeCell ref="AG1074:AG1078"/>
    <mergeCell ref="AH1074:AH1078"/>
    <mergeCell ref="AI1074:AI1078"/>
    <mergeCell ref="AJ1074:AJ1078"/>
    <mergeCell ref="AK1074:AK1078"/>
    <mergeCell ref="AL1074:AL1078"/>
    <mergeCell ref="AM1074:AM1078"/>
    <mergeCell ref="AN1074:AN1078"/>
    <mergeCell ref="AO1074:AO1078"/>
    <mergeCell ref="AP1074:AP1078"/>
    <mergeCell ref="AQ1074:AQ1078"/>
    <mergeCell ref="AF1064:AF1068"/>
    <mergeCell ref="AG1064:AG1068"/>
    <mergeCell ref="AH1064:AH1068"/>
    <mergeCell ref="AI1064:AI1068"/>
    <mergeCell ref="AJ1064:AJ1068"/>
    <mergeCell ref="AK1064:AK1068"/>
    <mergeCell ref="AL1064:AL1068"/>
    <mergeCell ref="AM1064:AM1068"/>
    <mergeCell ref="AN1064:AN1068"/>
    <mergeCell ref="AO1064:AO1068"/>
    <mergeCell ref="AP1064:AP1068"/>
    <mergeCell ref="AQ1064:AQ1068"/>
    <mergeCell ref="AR1064:AR1068"/>
    <mergeCell ref="V1066:V1067"/>
    <mergeCell ref="A1069:A1073"/>
    <mergeCell ref="B1069:B1073"/>
    <mergeCell ref="C1069:C1073"/>
    <mergeCell ref="D1069:D1073"/>
    <mergeCell ref="E1069:E1073"/>
    <mergeCell ref="F1069:F1073"/>
    <mergeCell ref="G1069:G1073"/>
    <mergeCell ref="H1069:H1073"/>
    <mergeCell ref="I1069:I1073"/>
    <mergeCell ref="J1069:J1073"/>
    <mergeCell ref="K1069:K1073"/>
    <mergeCell ref="L1069:L1073"/>
    <mergeCell ref="M1069:M1073"/>
    <mergeCell ref="N1069:N1073"/>
    <mergeCell ref="O1069:O1073"/>
    <mergeCell ref="P1069:P1073"/>
    <mergeCell ref="Q1069:Q1073"/>
    <mergeCell ref="R1069:R1073"/>
    <mergeCell ref="AQ1059:AQ1063"/>
    <mergeCell ref="AR1059:AR1063"/>
    <mergeCell ref="V1061:V1062"/>
    <mergeCell ref="A1064:A1068"/>
    <mergeCell ref="B1064:B1068"/>
    <mergeCell ref="C1064:C1068"/>
    <mergeCell ref="D1064:D1068"/>
    <mergeCell ref="E1064:E1068"/>
    <mergeCell ref="F1064:F1068"/>
    <mergeCell ref="G1064:G1068"/>
    <mergeCell ref="H1064:H1068"/>
    <mergeCell ref="I1064:I1068"/>
    <mergeCell ref="J1064:J1068"/>
    <mergeCell ref="K1064:K1068"/>
    <mergeCell ref="L1064:L1068"/>
    <mergeCell ref="M1064:M1068"/>
    <mergeCell ref="N1064:N1068"/>
    <mergeCell ref="O1064:O1068"/>
    <mergeCell ref="P1064:P1068"/>
    <mergeCell ref="Q1064:Q1068"/>
    <mergeCell ref="R1064:R1068"/>
    <mergeCell ref="S1064:S1068"/>
    <mergeCell ref="T1064:T1068"/>
    <mergeCell ref="U1064:U1068"/>
    <mergeCell ref="V1064:V1065"/>
    <mergeCell ref="Y1064:Y1068"/>
    <mergeCell ref="Z1064:Z1068"/>
    <mergeCell ref="AA1064:AA1068"/>
    <mergeCell ref="AB1064:AB1068"/>
    <mergeCell ref="AC1064:AC1068"/>
    <mergeCell ref="AD1064:AD1068"/>
    <mergeCell ref="AE1064:AE1068"/>
    <mergeCell ref="Z1059:Z1063"/>
    <mergeCell ref="AA1059:AA1063"/>
    <mergeCell ref="AB1059:AB1063"/>
    <mergeCell ref="AC1059:AC1063"/>
    <mergeCell ref="AD1059:AD1063"/>
    <mergeCell ref="AE1059:AE1063"/>
    <mergeCell ref="AF1059:AF1063"/>
    <mergeCell ref="AG1059:AG1063"/>
    <mergeCell ref="AH1059:AH1063"/>
    <mergeCell ref="AI1059:AI1063"/>
    <mergeCell ref="AJ1059:AJ1063"/>
    <mergeCell ref="AK1059:AK1063"/>
    <mergeCell ref="AL1059:AL1063"/>
    <mergeCell ref="AM1059:AM1063"/>
    <mergeCell ref="AN1059:AN1063"/>
    <mergeCell ref="AO1059:AO1063"/>
    <mergeCell ref="AP1059:AP1063"/>
    <mergeCell ref="A1059:A1063"/>
    <mergeCell ref="B1059:B1063"/>
    <mergeCell ref="C1059:C1063"/>
    <mergeCell ref="D1059:D1063"/>
    <mergeCell ref="E1059:E1063"/>
    <mergeCell ref="F1059:F1063"/>
    <mergeCell ref="G1059:G1063"/>
    <mergeCell ref="H1059:H1063"/>
    <mergeCell ref="I1059:I1063"/>
    <mergeCell ref="J1059:J1063"/>
    <mergeCell ref="K1059:K1063"/>
    <mergeCell ref="L1059:L1063"/>
    <mergeCell ref="M1059:M1063"/>
    <mergeCell ref="N1059:N1063"/>
    <mergeCell ref="O1059:O1063"/>
    <mergeCell ref="P1059:P1063"/>
    <mergeCell ref="Q1059:Q1063"/>
    <mergeCell ref="R1059:R1063"/>
    <mergeCell ref="S1059:S1063"/>
    <mergeCell ref="T1059:T1063"/>
    <mergeCell ref="U1059:U1063"/>
    <mergeCell ref="V1059:V1060"/>
    <mergeCell ref="Y1059:Y1063"/>
    <mergeCell ref="A1053:A1058"/>
    <mergeCell ref="B1053:B1058"/>
    <mergeCell ref="C1053:C1058"/>
    <mergeCell ref="D1053:D1058"/>
    <mergeCell ref="E1053:E1058"/>
    <mergeCell ref="F1053:F1058"/>
    <mergeCell ref="G1053:G1058"/>
    <mergeCell ref="H1053:H1058"/>
    <mergeCell ref="I1053:I1058"/>
    <mergeCell ref="J1053:J1054"/>
    <mergeCell ref="M1053:M1058"/>
    <mergeCell ref="N1053:N1058"/>
    <mergeCell ref="O1053:O1058"/>
    <mergeCell ref="P1053:P1058"/>
    <mergeCell ref="Q1053:Q1058"/>
    <mergeCell ref="R1053:R1058"/>
    <mergeCell ref="S1053:S1058"/>
    <mergeCell ref="A1049:A1050"/>
    <mergeCell ref="B1049:B1050"/>
    <mergeCell ref="C1049:C1050"/>
    <mergeCell ref="D1049:D1050"/>
    <mergeCell ref="E1049:E1050"/>
    <mergeCell ref="F1049:F1050"/>
    <mergeCell ref="G1049:G1050"/>
    <mergeCell ref="H1049:H1050"/>
    <mergeCell ref="I1049:I1050"/>
    <mergeCell ref="J1049:J1050"/>
    <mergeCell ref="K1049:K1050"/>
    <mergeCell ref="L1049:L1050"/>
    <mergeCell ref="M1049:M1050"/>
    <mergeCell ref="N1049:N1050"/>
    <mergeCell ref="O1049:O1050"/>
    <mergeCell ref="P1049:P1050"/>
    <mergeCell ref="Q1049:Q1050"/>
    <mergeCell ref="R1049:R1050"/>
    <mergeCell ref="A1051:A1052"/>
    <mergeCell ref="B1051:B1052"/>
    <mergeCell ref="C1051:C1052"/>
    <mergeCell ref="D1051:D1052"/>
    <mergeCell ref="E1051:E1052"/>
    <mergeCell ref="F1051:F1052"/>
    <mergeCell ref="G1051:G1052"/>
    <mergeCell ref="H1051:H1052"/>
    <mergeCell ref="I1051:I1052"/>
    <mergeCell ref="J1051:J1052"/>
    <mergeCell ref="K1051:K1052"/>
    <mergeCell ref="L1051:L1052"/>
    <mergeCell ref="M1051:M1052"/>
    <mergeCell ref="N1051:N1052"/>
    <mergeCell ref="U1053:U1058"/>
    <mergeCell ref="V1053:V1058"/>
    <mergeCell ref="W1053:W1058"/>
    <mergeCell ref="X1053:X1058"/>
    <mergeCell ref="Y1053:Y1058"/>
    <mergeCell ref="AF1051:AF1052"/>
    <mergeCell ref="AG1051:AG1052"/>
    <mergeCell ref="AH1051:AH1052"/>
    <mergeCell ref="AK1051:AK1052"/>
    <mergeCell ref="S1049:S1050"/>
    <mergeCell ref="T1049:T1050"/>
    <mergeCell ref="U1049:U1050"/>
    <mergeCell ref="V1049:V1050"/>
    <mergeCell ref="W1049:W1050"/>
    <mergeCell ref="X1049:X1050"/>
    <mergeCell ref="Y1049:Y1050"/>
    <mergeCell ref="Z1049:Z1050"/>
    <mergeCell ref="AA1049:AA1050"/>
    <mergeCell ref="AB1049:AB1050"/>
    <mergeCell ref="AE1049:AE1050"/>
    <mergeCell ref="AF1049:AF1050"/>
    <mergeCell ref="AG1049:AG1050"/>
    <mergeCell ref="AH1049:AH1050"/>
    <mergeCell ref="AI1049:AI1050"/>
    <mergeCell ref="AJ1049:AJ1050"/>
    <mergeCell ref="AK1049:AK1050"/>
    <mergeCell ref="AK1044:AK1046"/>
    <mergeCell ref="AL1044:AL1046"/>
    <mergeCell ref="AM1044:AM1046"/>
    <mergeCell ref="AN1044:AN1046"/>
    <mergeCell ref="AL1053:AL1058"/>
    <mergeCell ref="AM1053:AM1058"/>
    <mergeCell ref="AN1053:AN1058"/>
    <mergeCell ref="AO1053:AO1058"/>
    <mergeCell ref="AP1053:AP1058"/>
    <mergeCell ref="AQ1053:AQ1058"/>
    <mergeCell ref="AR1053:AR1058"/>
    <mergeCell ref="J1055:J1056"/>
    <mergeCell ref="AD1053:AD1058"/>
    <mergeCell ref="AE1053:AE1058"/>
    <mergeCell ref="AF1053:AF1058"/>
    <mergeCell ref="AG1053:AG1058"/>
    <mergeCell ref="AH1053:AH1058"/>
    <mergeCell ref="AI1053:AI1058"/>
    <mergeCell ref="AJ1053:AJ1058"/>
    <mergeCell ref="AQ1051:AQ1052"/>
    <mergeCell ref="AR1051:AR1052"/>
    <mergeCell ref="AC1047:AC1048"/>
    <mergeCell ref="AD1047:AD1048"/>
    <mergeCell ref="AE1047:AE1048"/>
    <mergeCell ref="AF1047:AF1048"/>
    <mergeCell ref="AG1047:AG1048"/>
    <mergeCell ref="AH1047:AH1048"/>
    <mergeCell ref="AK1047:AK1048"/>
    <mergeCell ref="AL1047:AL1048"/>
    <mergeCell ref="AM1047:AM1048"/>
    <mergeCell ref="AN1047:AN1048"/>
    <mergeCell ref="AO1047:AO1048"/>
    <mergeCell ref="AP1047:AP1048"/>
    <mergeCell ref="AQ1047:AQ1048"/>
    <mergeCell ref="AR1047:AR1048"/>
    <mergeCell ref="AL1049:AL1050"/>
    <mergeCell ref="AM1049:AM1050"/>
    <mergeCell ref="AN1049:AN1050"/>
    <mergeCell ref="AO1049:AO1050"/>
    <mergeCell ref="AP1049:AP1050"/>
    <mergeCell ref="AQ1049:AQ1050"/>
    <mergeCell ref="AR1049:AR1050"/>
    <mergeCell ref="T1053:T1058"/>
    <mergeCell ref="Z1053:Z1058"/>
    <mergeCell ref="AA1053:AA1058"/>
    <mergeCell ref="AB1053:AB1058"/>
    <mergeCell ref="AC1053:AC1058"/>
    <mergeCell ref="AK1053:AK1058"/>
    <mergeCell ref="M1041:M1043"/>
    <mergeCell ref="N1041:N1043"/>
    <mergeCell ref="O1041:O1043"/>
    <mergeCell ref="P1041:P1043"/>
    <mergeCell ref="Q1041:Q1043"/>
    <mergeCell ref="R1041:R1043"/>
    <mergeCell ref="S1041:S1043"/>
    <mergeCell ref="T1041:T1043"/>
    <mergeCell ref="U1041:U1043"/>
    <mergeCell ref="V1041:V1042"/>
    <mergeCell ref="Y1041:Y1042"/>
    <mergeCell ref="Z1041:Z1042"/>
    <mergeCell ref="AA1041:AA1042"/>
    <mergeCell ref="AB1041:AB1042"/>
    <mergeCell ref="AC1041:AC1042"/>
    <mergeCell ref="AD1041:AD1042"/>
    <mergeCell ref="AE1041:AE1042"/>
    <mergeCell ref="AF1041:AF1042"/>
    <mergeCell ref="AG1041:AG1042"/>
    <mergeCell ref="AO1044:AO1046"/>
    <mergeCell ref="AP1044:AP1046"/>
    <mergeCell ref="AQ1044:AQ1046"/>
    <mergeCell ref="AR1044:AR1046"/>
    <mergeCell ref="A1047:A1048"/>
    <mergeCell ref="B1047:B1048"/>
    <mergeCell ref="C1047:C1048"/>
    <mergeCell ref="D1047:D1048"/>
    <mergeCell ref="E1047:E1048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A1047:AA1048"/>
    <mergeCell ref="AB1047:AB1048"/>
    <mergeCell ref="V1044:V1045"/>
    <mergeCell ref="Y1044:Y1046"/>
    <mergeCell ref="Z1044:Z1046"/>
    <mergeCell ref="AA1044:AA1046"/>
    <mergeCell ref="AB1044:AB1046"/>
    <mergeCell ref="AC1044:AC1046"/>
    <mergeCell ref="AD1044:AD1046"/>
    <mergeCell ref="AE1044:AE1046"/>
    <mergeCell ref="AF1044:AF1046"/>
    <mergeCell ref="AG1044:AG1046"/>
    <mergeCell ref="AH1044:AH1046"/>
    <mergeCell ref="AI1044:AI1046"/>
    <mergeCell ref="AJ1044:AJ1046"/>
    <mergeCell ref="AB1035:AB1037"/>
    <mergeCell ref="AC1035:AC1037"/>
    <mergeCell ref="AD1035:AD1037"/>
    <mergeCell ref="AE1035:AE1037"/>
    <mergeCell ref="AF1035:AF1037"/>
    <mergeCell ref="AG1035:AG1037"/>
    <mergeCell ref="AH1035:AH1037"/>
    <mergeCell ref="AI1035:AI1037"/>
    <mergeCell ref="AJ1035:AJ1037"/>
    <mergeCell ref="AR1038:AR1040"/>
    <mergeCell ref="AH1038:AH1040"/>
    <mergeCell ref="AI1038:AI1040"/>
    <mergeCell ref="AJ1038:AJ1040"/>
    <mergeCell ref="AK1038:AK1040"/>
    <mergeCell ref="AL1038:AL1040"/>
    <mergeCell ref="AM1038:AM1040"/>
    <mergeCell ref="AN1038:AN1040"/>
    <mergeCell ref="AO1038:AO1040"/>
    <mergeCell ref="AP1038:AP1040"/>
    <mergeCell ref="AQ1038:AQ1040"/>
    <mergeCell ref="AH1041:AH1042"/>
    <mergeCell ref="AI1041:AI1042"/>
    <mergeCell ref="AJ1041:AJ1042"/>
    <mergeCell ref="AK1041:AK1042"/>
    <mergeCell ref="AL1041:AL1042"/>
    <mergeCell ref="AM1041:AM1042"/>
    <mergeCell ref="AN1041:AN1042"/>
    <mergeCell ref="AO1041:AO1042"/>
    <mergeCell ref="AP1041:AP1042"/>
    <mergeCell ref="AQ1041:AQ1042"/>
    <mergeCell ref="AR1041:AR1042"/>
    <mergeCell ref="A1044:A1046"/>
    <mergeCell ref="B1044:B1046"/>
    <mergeCell ref="C1044:C1046"/>
    <mergeCell ref="D1044:D1046"/>
    <mergeCell ref="E1044:E1046"/>
    <mergeCell ref="F1044:F1046"/>
    <mergeCell ref="G1044:G1046"/>
    <mergeCell ref="H1044:H1046"/>
    <mergeCell ref="I1044:I1046"/>
    <mergeCell ref="J1044:J1046"/>
    <mergeCell ref="K1044:K1046"/>
    <mergeCell ref="L1044:L1046"/>
    <mergeCell ref="M1044:M1046"/>
    <mergeCell ref="N1044:N1046"/>
    <mergeCell ref="O1044:O1046"/>
    <mergeCell ref="P1044:P1046"/>
    <mergeCell ref="Q1044:Q1046"/>
    <mergeCell ref="R1044:R1046"/>
    <mergeCell ref="S1044:S1046"/>
    <mergeCell ref="T1044:T1046"/>
    <mergeCell ref="U1044:U1046"/>
    <mergeCell ref="A1041:A1043"/>
    <mergeCell ref="B1041:B1043"/>
    <mergeCell ref="C1041:C1043"/>
    <mergeCell ref="D1041:D1043"/>
    <mergeCell ref="E1041:E1043"/>
    <mergeCell ref="F1041:F1043"/>
    <mergeCell ref="G1041:G1043"/>
    <mergeCell ref="H1041:H1043"/>
    <mergeCell ref="I1041:I1043"/>
    <mergeCell ref="J1041:J1043"/>
    <mergeCell ref="K1041:K1043"/>
    <mergeCell ref="L1041:L1043"/>
    <mergeCell ref="A1035:A1037"/>
    <mergeCell ref="B1035:B1037"/>
    <mergeCell ref="C1035:C1037"/>
    <mergeCell ref="D1035:D1037"/>
    <mergeCell ref="E1035:E1037"/>
    <mergeCell ref="F1035:F1037"/>
    <mergeCell ref="G1035:G1037"/>
    <mergeCell ref="H1035:H1037"/>
    <mergeCell ref="I1035:I1037"/>
    <mergeCell ref="J1035:J1037"/>
    <mergeCell ref="K1035:K1037"/>
    <mergeCell ref="L1035:L1037"/>
    <mergeCell ref="M1035:M1037"/>
    <mergeCell ref="N1035:N1037"/>
    <mergeCell ref="O1035:O1037"/>
    <mergeCell ref="P1035:P1037"/>
    <mergeCell ref="Q1035:Q1037"/>
    <mergeCell ref="AA1038:AA1040"/>
    <mergeCell ref="AB1038:AB1040"/>
    <mergeCell ref="AC1038:AC1040"/>
    <mergeCell ref="AD1038:AD1040"/>
    <mergeCell ref="AE1038:AE1040"/>
    <mergeCell ref="AF1038:AF1040"/>
    <mergeCell ref="AG1038:AG1040"/>
    <mergeCell ref="AK1035:AK1037"/>
    <mergeCell ref="AL1035:AL1037"/>
    <mergeCell ref="AM1035:AM1037"/>
    <mergeCell ref="AN1035:AN1037"/>
    <mergeCell ref="AO1035:AO1037"/>
    <mergeCell ref="AP1035:AP1037"/>
    <mergeCell ref="AQ1035:AQ1037"/>
    <mergeCell ref="AR1035:AR1037"/>
    <mergeCell ref="A1038:A1040"/>
    <mergeCell ref="B1038:B1040"/>
    <mergeCell ref="C1038:C1040"/>
    <mergeCell ref="D1038:D1040"/>
    <mergeCell ref="E1038:E1040"/>
    <mergeCell ref="F1038:F1040"/>
    <mergeCell ref="G1038:G1040"/>
    <mergeCell ref="H1038:H1040"/>
    <mergeCell ref="I1038:I1040"/>
    <mergeCell ref="J1038:J1040"/>
    <mergeCell ref="K1038:K1040"/>
    <mergeCell ref="L1038:L1040"/>
    <mergeCell ref="M1038:M1040"/>
    <mergeCell ref="N1038:N1040"/>
    <mergeCell ref="O1038:O1040"/>
    <mergeCell ref="P1038:P1040"/>
    <mergeCell ref="Q1038:Q1040"/>
    <mergeCell ref="R1038:R1040"/>
    <mergeCell ref="S1038:S1040"/>
    <mergeCell ref="T1038:T1040"/>
    <mergeCell ref="U1038:U1040"/>
    <mergeCell ref="V1038:V1039"/>
    <mergeCell ref="Y1038:Y1040"/>
    <mergeCell ref="Z1038:Z1040"/>
    <mergeCell ref="R1035:R1037"/>
    <mergeCell ref="S1035:S1037"/>
    <mergeCell ref="T1035:T1037"/>
    <mergeCell ref="U1035:U1037"/>
    <mergeCell ref="V1035:V1036"/>
    <mergeCell ref="Y1035:Y1037"/>
    <mergeCell ref="Z1035:Z1037"/>
    <mergeCell ref="AA1035:AA1037"/>
    <mergeCell ref="AN1029:AN1031"/>
    <mergeCell ref="AO1029:AO1031"/>
    <mergeCell ref="AP1029:AP1031"/>
    <mergeCell ref="AQ1029:AQ1031"/>
    <mergeCell ref="AR1029:AR1031"/>
    <mergeCell ref="A1032:A1034"/>
    <mergeCell ref="B1032:B1034"/>
    <mergeCell ref="C1032:C1034"/>
    <mergeCell ref="D1032:D1034"/>
    <mergeCell ref="E1032:E1034"/>
    <mergeCell ref="F1032:F1034"/>
    <mergeCell ref="G1032:G1034"/>
    <mergeCell ref="H1032:H1034"/>
    <mergeCell ref="I1032:I1034"/>
    <mergeCell ref="J1032:J1034"/>
    <mergeCell ref="K1032:K1034"/>
    <mergeCell ref="L1032:L1034"/>
    <mergeCell ref="M1032:M1034"/>
    <mergeCell ref="N1032:N1034"/>
    <mergeCell ref="O1032:O1034"/>
    <mergeCell ref="P1032:P1034"/>
    <mergeCell ref="Q1032:Q1034"/>
    <mergeCell ref="R1032:R1034"/>
    <mergeCell ref="S1032:S1034"/>
    <mergeCell ref="T1032:T1034"/>
    <mergeCell ref="U1032:U1034"/>
    <mergeCell ref="V1032:V1033"/>
    <mergeCell ref="Y1032:Y1034"/>
    <mergeCell ref="Z1032:Z1034"/>
    <mergeCell ref="AA1032:AA1034"/>
    <mergeCell ref="AB1032:AB1034"/>
    <mergeCell ref="AC1032:AC1034"/>
    <mergeCell ref="U1029:U1031"/>
    <mergeCell ref="V1029:V1030"/>
    <mergeCell ref="Y1029:Y1031"/>
    <mergeCell ref="Z1029:Z1031"/>
    <mergeCell ref="AA1029:AA1031"/>
    <mergeCell ref="AB1029:AB1031"/>
    <mergeCell ref="AC1029:AC1031"/>
    <mergeCell ref="AD1029:AD1031"/>
    <mergeCell ref="AE1029:AE1031"/>
    <mergeCell ref="AF1029:AF1031"/>
    <mergeCell ref="AG1029:AG1031"/>
    <mergeCell ref="AH1029:AH1031"/>
    <mergeCell ref="AI1029:AI1031"/>
    <mergeCell ref="AJ1029:AJ1031"/>
    <mergeCell ref="AK1029:AK1031"/>
    <mergeCell ref="AL1029:AL1031"/>
    <mergeCell ref="AM1029:AM1031"/>
    <mergeCell ref="AD1032:AD1034"/>
    <mergeCell ref="AE1032:AE1034"/>
    <mergeCell ref="AF1032:AF1034"/>
    <mergeCell ref="AG1032:AG1034"/>
    <mergeCell ref="AH1032:AH1034"/>
    <mergeCell ref="AI1032:AI1034"/>
    <mergeCell ref="AJ1032:AJ1034"/>
    <mergeCell ref="AK1032:AK1034"/>
    <mergeCell ref="AL1032:AL1034"/>
    <mergeCell ref="AM1032:AM1034"/>
    <mergeCell ref="AN1032:AN1034"/>
    <mergeCell ref="AO1032:AO1034"/>
    <mergeCell ref="AP1032:AP1034"/>
    <mergeCell ref="AQ1032:AQ1034"/>
    <mergeCell ref="AR1032:AR1034"/>
    <mergeCell ref="AG1026:AG1028"/>
    <mergeCell ref="AH1026:AH1028"/>
    <mergeCell ref="AI1026:AI1028"/>
    <mergeCell ref="AJ1026:AJ1028"/>
    <mergeCell ref="AK1026:AK1028"/>
    <mergeCell ref="AL1026:AL1028"/>
    <mergeCell ref="AM1026:AM1028"/>
    <mergeCell ref="AN1026:AN1028"/>
    <mergeCell ref="AO1026:AO1028"/>
    <mergeCell ref="AP1026:AP1028"/>
    <mergeCell ref="AQ1026:AQ1028"/>
    <mergeCell ref="AR1026:AR1028"/>
    <mergeCell ref="A1029:A1031"/>
    <mergeCell ref="B1029:B1031"/>
    <mergeCell ref="C1029:C1031"/>
    <mergeCell ref="D1029:D1031"/>
    <mergeCell ref="E1029:E1031"/>
    <mergeCell ref="F1029:F1031"/>
    <mergeCell ref="G1029:G1031"/>
    <mergeCell ref="H1029:H1031"/>
    <mergeCell ref="I1029:I1031"/>
    <mergeCell ref="J1029:J1031"/>
    <mergeCell ref="K1029:K1031"/>
    <mergeCell ref="L1029:L1031"/>
    <mergeCell ref="M1029:M1031"/>
    <mergeCell ref="N1029:N1031"/>
    <mergeCell ref="O1029:O1031"/>
    <mergeCell ref="P1029:P1031"/>
    <mergeCell ref="Q1029:Q1031"/>
    <mergeCell ref="R1029:R1031"/>
    <mergeCell ref="S1029:S1031"/>
    <mergeCell ref="T1029:T1031"/>
    <mergeCell ref="AQ1023:AQ1025"/>
    <mergeCell ref="AR1023:AR1025"/>
    <mergeCell ref="A1026:A1028"/>
    <mergeCell ref="B1026:B1028"/>
    <mergeCell ref="C1026:C1028"/>
    <mergeCell ref="D1026:D1028"/>
    <mergeCell ref="E1026:E1028"/>
    <mergeCell ref="F1026:F1028"/>
    <mergeCell ref="G1026:G1028"/>
    <mergeCell ref="H1026:H1028"/>
    <mergeCell ref="I1026:I1028"/>
    <mergeCell ref="J1026:J1028"/>
    <mergeCell ref="K1026:K1028"/>
    <mergeCell ref="L1026:L1028"/>
    <mergeCell ref="M1026:M1028"/>
    <mergeCell ref="N1026:N1028"/>
    <mergeCell ref="O1026:O1028"/>
    <mergeCell ref="P1026:P1028"/>
    <mergeCell ref="Q1026:Q1028"/>
    <mergeCell ref="R1026:R1028"/>
    <mergeCell ref="S1026:S1028"/>
    <mergeCell ref="T1026:T1028"/>
    <mergeCell ref="U1026:U1028"/>
    <mergeCell ref="V1026:V1027"/>
    <mergeCell ref="Y1026:Y1028"/>
    <mergeCell ref="Z1026:Z1028"/>
    <mergeCell ref="AA1026:AA1028"/>
    <mergeCell ref="AB1026:AB1028"/>
    <mergeCell ref="AC1026:AC1028"/>
    <mergeCell ref="AD1026:AD1028"/>
    <mergeCell ref="AE1026:AE1028"/>
    <mergeCell ref="AF1026:AF1028"/>
    <mergeCell ref="Z1023:Z1025"/>
    <mergeCell ref="AA1023:AA1025"/>
    <mergeCell ref="AB1023:AB1025"/>
    <mergeCell ref="AC1023:AC1025"/>
    <mergeCell ref="AD1023:AD1025"/>
    <mergeCell ref="AE1023:AE1025"/>
    <mergeCell ref="AF1023:AF1025"/>
    <mergeCell ref="AG1023:AG1025"/>
    <mergeCell ref="AH1023:AH1025"/>
    <mergeCell ref="AI1023:AI1025"/>
    <mergeCell ref="AJ1023:AJ1025"/>
    <mergeCell ref="AK1023:AK1025"/>
    <mergeCell ref="AL1023:AL1025"/>
    <mergeCell ref="AM1023:AM1025"/>
    <mergeCell ref="AN1023:AN1025"/>
    <mergeCell ref="AO1023:AO1025"/>
    <mergeCell ref="AP1023:AP1025"/>
    <mergeCell ref="R1020:R1022"/>
    <mergeCell ref="S1020:S1022"/>
    <mergeCell ref="T1020:T1022"/>
    <mergeCell ref="U1020:U1022"/>
    <mergeCell ref="V1020:V1021"/>
    <mergeCell ref="Y1020:Y1022"/>
    <mergeCell ref="A1023:A1025"/>
    <mergeCell ref="B1023:B1025"/>
    <mergeCell ref="C1023:C1025"/>
    <mergeCell ref="D1023:D1025"/>
    <mergeCell ref="E1023:E1025"/>
    <mergeCell ref="F1023:F1025"/>
    <mergeCell ref="G1023:G1025"/>
    <mergeCell ref="H1023:H1025"/>
    <mergeCell ref="I1023:I1025"/>
    <mergeCell ref="J1023:J1025"/>
    <mergeCell ref="K1023:K1025"/>
    <mergeCell ref="L1023:L1025"/>
    <mergeCell ref="M1023:M1025"/>
    <mergeCell ref="N1023:N1025"/>
    <mergeCell ref="O1023:O1025"/>
    <mergeCell ref="P1023:P1025"/>
    <mergeCell ref="Q1023:Q1025"/>
    <mergeCell ref="R1023:R1025"/>
    <mergeCell ref="S1023:S1025"/>
    <mergeCell ref="T1023:T1025"/>
    <mergeCell ref="U1023:U1025"/>
    <mergeCell ref="V1023:V1024"/>
    <mergeCell ref="Y1023:Y1025"/>
    <mergeCell ref="AO1020:AO1022"/>
    <mergeCell ref="AP1020:AP1022"/>
    <mergeCell ref="AB1017:AB1019"/>
    <mergeCell ref="AC1017:AC1019"/>
    <mergeCell ref="AD1017:AD1019"/>
    <mergeCell ref="AE1017:AE1019"/>
    <mergeCell ref="AF1017:AF1019"/>
    <mergeCell ref="AG1017:AG1019"/>
    <mergeCell ref="AH1017:AH1018"/>
    <mergeCell ref="AK1017:AK1019"/>
    <mergeCell ref="AL1017:AL1019"/>
    <mergeCell ref="AM1017:AM1019"/>
    <mergeCell ref="AN1017:AN1019"/>
    <mergeCell ref="AO1017:AO1019"/>
    <mergeCell ref="AP1017:AP1019"/>
    <mergeCell ref="AQ1017:AQ1019"/>
    <mergeCell ref="AR1017:AR1019"/>
    <mergeCell ref="A1020:A1022"/>
    <mergeCell ref="B1020:B1022"/>
    <mergeCell ref="C1020:C1022"/>
    <mergeCell ref="D1020:D1022"/>
    <mergeCell ref="E1020:E1022"/>
    <mergeCell ref="F1020:F1022"/>
    <mergeCell ref="G1020:G1022"/>
    <mergeCell ref="H1020:H1022"/>
    <mergeCell ref="I1020:I1022"/>
    <mergeCell ref="J1020:J1022"/>
    <mergeCell ref="K1020:K1022"/>
    <mergeCell ref="L1020:L1022"/>
    <mergeCell ref="M1020:M1022"/>
    <mergeCell ref="N1020:N1022"/>
    <mergeCell ref="O1020:O1022"/>
    <mergeCell ref="P1020:P1022"/>
    <mergeCell ref="Q1020:Q1022"/>
    <mergeCell ref="AN1015:AN1016"/>
    <mergeCell ref="AO1015:AO1016"/>
    <mergeCell ref="AP1015:AP1016"/>
    <mergeCell ref="AQ1015:AQ1016"/>
    <mergeCell ref="AR1015:AR1016"/>
    <mergeCell ref="A1017:A1019"/>
    <mergeCell ref="B1017:B1019"/>
    <mergeCell ref="C1017:C1019"/>
    <mergeCell ref="D1017:D1019"/>
    <mergeCell ref="E1017:E1019"/>
    <mergeCell ref="F1017:F1019"/>
    <mergeCell ref="G1017:G1019"/>
    <mergeCell ref="H1017:H1019"/>
    <mergeCell ref="I1017:I1019"/>
    <mergeCell ref="J1017:J1019"/>
    <mergeCell ref="K1017:K1019"/>
    <mergeCell ref="L1017:L1019"/>
    <mergeCell ref="M1017:M1019"/>
    <mergeCell ref="N1017:N1019"/>
    <mergeCell ref="O1017:O1019"/>
    <mergeCell ref="P1017:P1019"/>
    <mergeCell ref="Q1017:Q1019"/>
    <mergeCell ref="R1017:R1019"/>
    <mergeCell ref="S1017:S1019"/>
    <mergeCell ref="T1017:T1019"/>
    <mergeCell ref="U1017:U1019"/>
    <mergeCell ref="V1017:V1019"/>
    <mergeCell ref="W1017:W1019"/>
    <mergeCell ref="X1017:X1019"/>
    <mergeCell ref="Y1017:Y1019"/>
    <mergeCell ref="Z1017:Z1019"/>
    <mergeCell ref="AA1017:AA1019"/>
    <mergeCell ref="U1015:U1016"/>
    <mergeCell ref="V1015:V1016"/>
    <mergeCell ref="W1015:W1016"/>
    <mergeCell ref="X1015:X1016"/>
    <mergeCell ref="Y1015:Y1016"/>
    <mergeCell ref="Z1015:Z1016"/>
    <mergeCell ref="AA1015:AA1016"/>
    <mergeCell ref="AB1015:AB1016"/>
    <mergeCell ref="AE1015:AE1016"/>
    <mergeCell ref="AF1015:AF1016"/>
    <mergeCell ref="AG1015:AG1016"/>
    <mergeCell ref="AH1015:AH1016"/>
    <mergeCell ref="AI1015:AI1016"/>
    <mergeCell ref="AJ1015:AJ1016"/>
    <mergeCell ref="AK1015:AK1016"/>
    <mergeCell ref="AL1015:AL1016"/>
    <mergeCell ref="AM1015:AM1016"/>
    <mergeCell ref="AG1012:AG1014"/>
    <mergeCell ref="AH1012:AH1014"/>
    <mergeCell ref="AI1012:AI1014"/>
    <mergeCell ref="AJ1012:AJ1014"/>
    <mergeCell ref="AK1012:AK1014"/>
    <mergeCell ref="AL1012:AL1014"/>
    <mergeCell ref="AM1012:AM1014"/>
    <mergeCell ref="AN1012:AN1014"/>
    <mergeCell ref="AO1012:AO1014"/>
    <mergeCell ref="AP1012:AP1014"/>
    <mergeCell ref="AQ1012:AQ1014"/>
    <mergeCell ref="AR1012:AR1014"/>
    <mergeCell ref="A1015:A1016"/>
    <mergeCell ref="B1015:B1016"/>
    <mergeCell ref="C1015:C1016"/>
    <mergeCell ref="D1015:D1016"/>
    <mergeCell ref="E1015:E1016"/>
    <mergeCell ref="F1015:F1016"/>
    <mergeCell ref="G1015:G1016"/>
    <mergeCell ref="H1015:H1016"/>
    <mergeCell ref="I1015:I1016"/>
    <mergeCell ref="J1015:J1016"/>
    <mergeCell ref="K1015:K1016"/>
    <mergeCell ref="L1015:L1016"/>
    <mergeCell ref="M1015:M1016"/>
    <mergeCell ref="N1015:N1016"/>
    <mergeCell ref="O1015:O1016"/>
    <mergeCell ref="P1015:P1016"/>
    <mergeCell ref="Q1015:Q1016"/>
    <mergeCell ref="R1015:R1016"/>
    <mergeCell ref="S1015:S1016"/>
    <mergeCell ref="T1015:T1016"/>
    <mergeCell ref="A1012:A1014"/>
    <mergeCell ref="B1012:B1014"/>
    <mergeCell ref="C1012:C1014"/>
    <mergeCell ref="D1012:D1014"/>
    <mergeCell ref="E1012:E1014"/>
    <mergeCell ref="F1012:F1014"/>
    <mergeCell ref="G1012:G1014"/>
    <mergeCell ref="H1012:H1014"/>
    <mergeCell ref="I1012:I1014"/>
    <mergeCell ref="J1012:J1014"/>
    <mergeCell ref="K1012:K1014"/>
    <mergeCell ref="L1012:L1014"/>
    <mergeCell ref="M1012:M1014"/>
    <mergeCell ref="N1012:N1014"/>
    <mergeCell ref="O1012:O1014"/>
    <mergeCell ref="P1012:P1014"/>
    <mergeCell ref="Q1012:Q1014"/>
    <mergeCell ref="R1012:R1014"/>
    <mergeCell ref="S1012:S1014"/>
    <mergeCell ref="T1012:T1014"/>
    <mergeCell ref="U1012:U1014"/>
    <mergeCell ref="V1012:V1014"/>
    <mergeCell ref="W1012:W1014"/>
    <mergeCell ref="X1012:X1014"/>
    <mergeCell ref="Y1012:Y1014"/>
    <mergeCell ref="Z1012:Z1014"/>
    <mergeCell ref="AA1012:AA1014"/>
    <mergeCell ref="AB1012:AB1013"/>
    <mergeCell ref="AE1012:AE1014"/>
    <mergeCell ref="AF1012:AF1014"/>
    <mergeCell ref="X1009:X1011"/>
    <mergeCell ref="Y1009:Y1011"/>
    <mergeCell ref="Z1009:Z1011"/>
    <mergeCell ref="AA1009:AA1011"/>
    <mergeCell ref="AB1009:AB1010"/>
    <mergeCell ref="AE1009:AE1011"/>
    <mergeCell ref="AF1009:AF1011"/>
    <mergeCell ref="AJ1006:AJ1008"/>
    <mergeCell ref="AK1006:AK1008"/>
    <mergeCell ref="AL1006:AL1008"/>
    <mergeCell ref="AM1006:AM1008"/>
    <mergeCell ref="AN1006:AN1008"/>
    <mergeCell ref="AO1006:AO1008"/>
    <mergeCell ref="AP1006:AP1008"/>
    <mergeCell ref="AQ1006:AQ1008"/>
    <mergeCell ref="AR1006:AR1008"/>
    <mergeCell ref="A1009:A1011"/>
    <mergeCell ref="B1009:B1011"/>
    <mergeCell ref="C1009:C1011"/>
    <mergeCell ref="D1009:D1011"/>
    <mergeCell ref="E1009:E1011"/>
    <mergeCell ref="F1009:F1011"/>
    <mergeCell ref="G1009:G1011"/>
    <mergeCell ref="H1009:H1011"/>
    <mergeCell ref="I1009:I1011"/>
    <mergeCell ref="J1009:J1011"/>
    <mergeCell ref="K1009:K1011"/>
    <mergeCell ref="L1009:L1011"/>
    <mergeCell ref="M1009:M1011"/>
    <mergeCell ref="N1009:N1011"/>
    <mergeCell ref="O1009:O1011"/>
    <mergeCell ref="P1009:P1011"/>
    <mergeCell ref="Q1009:Q1011"/>
    <mergeCell ref="R1009:R1011"/>
    <mergeCell ref="S1009:S1011"/>
    <mergeCell ref="T1009:T1011"/>
    <mergeCell ref="U1009:U1011"/>
    <mergeCell ref="V1009:V1011"/>
    <mergeCell ref="W1009:W1011"/>
    <mergeCell ref="Q1006:Q1008"/>
    <mergeCell ref="R1006:R1008"/>
    <mergeCell ref="S1006:S1008"/>
    <mergeCell ref="T1006:T1008"/>
    <mergeCell ref="U1006:U1008"/>
    <mergeCell ref="V1006:V1007"/>
    <mergeCell ref="Y1006:Y1008"/>
    <mergeCell ref="Z1006:Z1008"/>
    <mergeCell ref="AA1006:AA1008"/>
    <mergeCell ref="AB1006:AB1008"/>
    <mergeCell ref="AC1006:AC1008"/>
    <mergeCell ref="AD1006:AD1008"/>
    <mergeCell ref="AE1006:AE1008"/>
    <mergeCell ref="AF1006:AF1008"/>
    <mergeCell ref="AG1006:AG1008"/>
    <mergeCell ref="AH1006:AH1008"/>
    <mergeCell ref="AI1006:AI1008"/>
    <mergeCell ref="AQ1009:AQ1011"/>
    <mergeCell ref="AR1009:AR1011"/>
    <mergeCell ref="AG1009:AG1011"/>
    <mergeCell ref="AH1009:AH1011"/>
    <mergeCell ref="AI1009:AI1011"/>
    <mergeCell ref="AJ1009:AJ1011"/>
    <mergeCell ref="AK1009:AK1011"/>
    <mergeCell ref="AL1009:AL1011"/>
    <mergeCell ref="AM1009:AM1011"/>
    <mergeCell ref="AN1009:AN1011"/>
    <mergeCell ref="AO1009:AO1011"/>
    <mergeCell ref="AP1009:AP1011"/>
    <mergeCell ref="AC1003:AC1005"/>
    <mergeCell ref="AD1003:AD1005"/>
    <mergeCell ref="AE1003:AE1005"/>
    <mergeCell ref="AF1003:AF1005"/>
    <mergeCell ref="AG1003:AG1005"/>
    <mergeCell ref="AH1003:AH1005"/>
    <mergeCell ref="AI1003:AI1005"/>
    <mergeCell ref="AJ1003:AJ1005"/>
    <mergeCell ref="AK1003:AK1005"/>
    <mergeCell ref="AL1003:AL1005"/>
    <mergeCell ref="AM1003:AM1005"/>
    <mergeCell ref="AN1003:AN1005"/>
    <mergeCell ref="AO1003:AO1005"/>
    <mergeCell ref="AP1003:AP1005"/>
    <mergeCell ref="AQ1003:AQ1005"/>
    <mergeCell ref="AR1003:AR1005"/>
    <mergeCell ref="A1006:A1008"/>
    <mergeCell ref="B1006:B1008"/>
    <mergeCell ref="C1006:C1008"/>
    <mergeCell ref="D1006:D1008"/>
    <mergeCell ref="E1006:E1008"/>
    <mergeCell ref="F1006:F1008"/>
    <mergeCell ref="G1006:G1008"/>
    <mergeCell ref="H1006:H1008"/>
    <mergeCell ref="I1006:I1008"/>
    <mergeCell ref="J1006:J1008"/>
    <mergeCell ref="K1006:K1008"/>
    <mergeCell ref="L1006:L1008"/>
    <mergeCell ref="M1006:M1008"/>
    <mergeCell ref="N1006:N1008"/>
    <mergeCell ref="O1006:O1008"/>
    <mergeCell ref="P1006:P1008"/>
    <mergeCell ref="AN998:AN1002"/>
    <mergeCell ref="AO998:AO1002"/>
    <mergeCell ref="AP998:AP1002"/>
    <mergeCell ref="AQ998:AQ1002"/>
    <mergeCell ref="AR998:AR1002"/>
    <mergeCell ref="V1000:V1001"/>
    <mergeCell ref="A1003:A1005"/>
    <mergeCell ref="B1003:B1005"/>
    <mergeCell ref="C1003:C1005"/>
    <mergeCell ref="D1003:D1005"/>
    <mergeCell ref="E1003:E1005"/>
    <mergeCell ref="F1003:F1005"/>
    <mergeCell ref="G1003:G1005"/>
    <mergeCell ref="H1003:H1005"/>
    <mergeCell ref="I1003:I1005"/>
    <mergeCell ref="J1003:J1005"/>
    <mergeCell ref="K1003:K1005"/>
    <mergeCell ref="L1003:L1005"/>
    <mergeCell ref="M1003:M1005"/>
    <mergeCell ref="N1003:N1005"/>
    <mergeCell ref="O1003:O1005"/>
    <mergeCell ref="P1003:P1005"/>
    <mergeCell ref="Q1003:Q1005"/>
    <mergeCell ref="R1003:R1005"/>
    <mergeCell ref="S1003:S1005"/>
    <mergeCell ref="T1003:T1005"/>
    <mergeCell ref="U1003:U1005"/>
    <mergeCell ref="V1003:V1004"/>
    <mergeCell ref="Y1003:Y1005"/>
    <mergeCell ref="Z1003:Z1005"/>
    <mergeCell ref="AA1003:AA1005"/>
    <mergeCell ref="AB1003:AB1005"/>
    <mergeCell ref="U998:U1002"/>
    <mergeCell ref="V998:V999"/>
    <mergeCell ref="Y998:Y1002"/>
    <mergeCell ref="Z998:Z1002"/>
    <mergeCell ref="AA998:AA1002"/>
    <mergeCell ref="AB998:AB1002"/>
    <mergeCell ref="AC998:AC1002"/>
    <mergeCell ref="AD998:AD1002"/>
    <mergeCell ref="AE998:AE1002"/>
    <mergeCell ref="AF998:AF1002"/>
    <mergeCell ref="AG998:AG1002"/>
    <mergeCell ref="AH998:AH1002"/>
    <mergeCell ref="AI998:AI1002"/>
    <mergeCell ref="AJ998:AJ1002"/>
    <mergeCell ref="AK998:AK1002"/>
    <mergeCell ref="AL998:AL1002"/>
    <mergeCell ref="AM998:AM1002"/>
    <mergeCell ref="AG995:AG997"/>
    <mergeCell ref="AH995:AH997"/>
    <mergeCell ref="AI995:AI997"/>
    <mergeCell ref="AJ995:AJ997"/>
    <mergeCell ref="AK995:AK997"/>
    <mergeCell ref="AL995:AL997"/>
    <mergeCell ref="AM995:AM997"/>
    <mergeCell ref="AN995:AN997"/>
    <mergeCell ref="AO995:AO997"/>
    <mergeCell ref="AP995:AP997"/>
    <mergeCell ref="AQ995:AQ997"/>
    <mergeCell ref="AR995:AR997"/>
    <mergeCell ref="A998:A1002"/>
    <mergeCell ref="B998:B1002"/>
    <mergeCell ref="C998:C1002"/>
    <mergeCell ref="D998:D1002"/>
    <mergeCell ref="E998:E1002"/>
    <mergeCell ref="F998:F1002"/>
    <mergeCell ref="G998:G1002"/>
    <mergeCell ref="H998:H1002"/>
    <mergeCell ref="I998:I1002"/>
    <mergeCell ref="J998:J1002"/>
    <mergeCell ref="K998:K1002"/>
    <mergeCell ref="L998:L1002"/>
    <mergeCell ref="M998:M1002"/>
    <mergeCell ref="N998:N1002"/>
    <mergeCell ref="O998:O1002"/>
    <mergeCell ref="P998:P1002"/>
    <mergeCell ref="Q998:Q1002"/>
    <mergeCell ref="R998:R1002"/>
    <mergeCell ref="S998:S1002"/>
    <mergeCell ref="T998:T1002"/>
    <mergeCell ref="AQ993:AQ994"/>
    <mergeCell ref="AR993:AR994"/>
    <mergeCell ref="A995:A997"/>
    <mergeCell ref="B995:B997"/>
    <mergeCell ref="C995:C997"/>
    <mergeCell ref="D995:D997"/>
    <mergeCell ref="E995:E997"/>
    <mergeCell ref="F995:F997"/>
    <mergeCell ref="G995:G997"/>
    <mergeCell ref="H995:H997"/>
    <mergeCell ref="I995:I997"/>
    <mergeCell ref="J995:J997"/>
    <mergeCell ref="K995:K997"/>
    <mergeCell ref="L995:L997"/>
    <mergeCell ref="M995:M997"/>
    <mergeCell ref="N995:N997"/>
    <mergeCell ref="O995:O997"/>
    <mergeCell ref="P995:P997"/>
    <mergeCell ref="Q995:Q997"/>
    <mergeCell ref="R995:R997"/>
    <mergeCell ref="S995:S997"/>
    <mergeCell ref="T995:T997"/>
    <mergeCell ref="U995:U997"/>
    <mergeCell ref="V995:V996"/>
    <mergeCell ref="Y995:Y997"/>
    <mergeCell ref="Z995:Z997"/>
    <mergeCell ref="AA995:AA997"/>
    <mergeCell ref="AB995:AB997"/>
    <mergeCell ref="AC995:AC997"/>
    <mergeCell ref="AD995:AD997"/>
    <mergeCell ref="AE995:AE997"/>
    <mergeCell ref="AF995:AF997"/>
    <mergeCell ref="X993:X994"/>
    <mergeCell ref="Y993:Y994"/>
    <mergeCell ref="Z993:Z994"/>
    <mergeCell ref="AA993:AA994"/>
    <mergeCell ref="AB993:AB994"/>
    <mergeCell ref="AC993:AC994"/>
    <mergeCell ref="AD993:AD994"/>
    <mergeCell ref="AE993:AE994"/>
    <mergeCell ref="AF993:AF994"/>
    <mergeCell ref="AG993:AG994"/>
    <mergeCell ref="AH993:AH994"/>
    <mergeCell ref="AK993:AK994"/>
    <mergeCell ref="AL993:AL994"/>
    <mergeCell ref="AM993:AM994"/>
    <mergeCell ref="AN993:AN994"/>
    <mergeCell ref="AO993:AO994"/>
    <mergeCell ref="AP993:AP994"/>
    <mergeCell ref="AA991:AA992"/>
    <mergeCell ref="AB991:AB992"/>
    <mergeCell ref="AC991:AC992"/>
    <mergeCell ref="AD991:AD992"/>
    <mergeCell ref="AE991:AE992"/>
    <mergeCell ref="AF991:AF992"/>
    <mergeCell ref="AG991:AG992"/>
    <mergeCell ref="AH991:AH992"/>
    <mergeCell ref="AK991:AK992"/>
    <mergeCell ref="AL991:AL992"/>
    <mergeCell ref="AM991:AM992"/>
    <mergeCell ref="AN991:AN992"/>
    <mergeCell ref="AO991:AO992"/>
    <mergeCell ref="AP991:AP992"/>
    <mergeCell ref="AQ991:AQ992"/>
    <mergeCell ref="AR991:AR992"/>
    <mergeCell ref="A993:A994"/>
    <mergeCell ref="B993:B994"/>
    <mergeCell ref="C993:C994"/>
    <mergeCell ref="K993:K994"/>
    <mergeCell ref="L993:L994"/>
    <mergeCell ref="M993:M994"/>
    <mergeCell ref="N993:N994"/>
    <mergeCell ref="O993:O994"/>
    <mergeCell ref="P993:P994"/>
    <mergeCell ref="Q993:Q994"/>
    <mergeCell ref="R993:R994"/>
    <mergeCell ref="S993:S994"/>
    <mergeCell ref="T993:T994"/>
    <mergeCell ref="U993:U994"/>
    <mergeCell ref="V993:V994"/>
    <mergeCell ref="W993:W994"/>
    <mergeCell ref="S987:S990"/>
    <mergeCell ref="T987:T990"/>
    <mergeCell ref="U987:U990"/>
    <mergeCell ref="V987:V990"/>
    <mergeCell ref="W987:W990"/>
    <mergeCell ref="X987:X990"/>
    <mergeCell ref="Y987:Y990"/>
    <mergeCell ref="Z987:Z988"/>
    <mergeCell ref="AA987:AA988"/>
    <mergeCell ref="AB987:AB988"/>
    <mergeCell ref="Z989:Z990"/>
    <mergeCell ref="AA989:AA990"/>
    <mergeCell ref="AB989:AB990"/>
    <mergeCell ref="A991:A992"/>
    <mergeCell ref="B991:B992"/>
    <mergeCell ref="C991:C992"/>
    <mergeCell ref="K991:K992"/>
    <mergeCell ref="L991:L992"/>
    <mergeCell ref="M991:M992"/>
    <mergeCell ref="N991:N992"/>
    <mergeCell ref="O991:O992"/>
    <mergeCell ref="P991:P992"/>
    <mergeCell ref="Q991:Q992"/>
    <mergeCell ref="R991:R992"/>
    <mergeCell ref="S991:S992"/>
    <mergeCell ref="T991:T992"/>
    <mergeCell ref="U991:U992"/>
    <mergeCell ref="V991:V992"/>
    <mergeCell ref="W991:W992"/>
    <mergeCell ref="X991:X992"/>
    <mergeCell ref="Y991:Y992"/>
    <mergeCell ref="Z991:Z992"/>
    <mergeCell ref="AE984:AE986"/>
    <mergeCell ref="AF984:AF986"/>
    <mergeCell ref="AG984:AG986"/>
    <mergeCell ref="AH984:AH986"/>
    <mergeCell ref="AI984:AI986"/>
    <mergeCell ref="AJ984:AJ986"/>
    <mergeCell ref="AK984:AK986"/>
    <mergeCell ref="AL984:AL986"/>
    <mergeCell ref="AM984:AM986"/>
    <mergeCell ref="AN984:AN986"/>
    <mergeCell ref="AO984:AO986"/>
    <mergeCell ref="AP984:AP986"/>
    <mergeCell ref="AQ984:AQ986"/>
    <mergeCell ref="AR984:AR986"/>
    <mergeCell ref="A987:A990"/>
    <mergeCell ref="B987:B990"/>
    <mergeCell ref="C987:C990"/>
    <mergeCell ref="D987:D990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AO981:AO983"/>
    <mergeCell ref="AP981:AP983"/>
    <mergeCell ref="AQ981:AQ983"/>
    <mergeCell ref="AR981:AR983"/>
    <mergeCell ref="A984:A986"/>
    <mergeCell ref="B984:B986"/>
    <mergeCell ref="C984:C986"/>
    <mergeCell ref="D984:D986"/>
    <mergeCell ref="E984:E986"/>
    <mergeCell ref="F984:F986"/>
    <mergeCell ref="G984:G986"/>
    <mergeCell ref="H984:H986"/>
    <mergeCell ref="I984:I986"/>
    <mergeCell ref="J984:J985"/>
    <mergeCell ref="M984:M986"/>
    <mergeCell ref="N984:N986"/>
    <mergeCell ref="O984:O986"/>
    <mergeCell ref="P984:P986"/>
    <mergeCell ref="Q984:Q986"/>
    <mergeCell ref="R984:R986"/>
    <mergeCell ref="S984:S986"/>
    <mergeCell ref="T984:T986"/>
    <mergeCell ref="U984:U986"/>
    <mergeCell ref="V984:V986"/>
    <mergeCell ref="W984:W986"/>
    <mergeCell ref="X984:X986"/>
    <mergeCell ref="Y984:Y986"/>
    <mergeCell ref="Z984:Z986"/>
    <mergeCell ref="AA984:AA986"/>
    <mergeCell ref="AB984:AB986"/>
    <mergeCell ref="AC984:AC986"/>
    <mergeCell ref="AD984:AD986"/>
    <mergeCell ref="X981:X983"/>
    <mergeCell ref="Y981:Y983"/>
    <mergeCell ref="Z981:Z983"/>
    <mergeCell ref="AA981:AA983"/>
    <mergeCell ref="AB981:AB983"/>
    <mergeCell ref="AC981:AC983"/>
    <mergeCell ref="AD981:AD983"/>
    <mergeCell ref="AE981:AE983"/>
    <mergeCell ref="AF981:AF983"/>
    <mergeCell ref="AG981:AG983"/>
    <mergeCell ref="AH981:AH983"/>
    <mergeCell ref="AI981:AI983"/>
    <mergeCell ref="AJ981:AJ983"/>
    <mergeCell ref="AK981:AK983"/>
    <mergeCell ref="AL981:AL983"/>
    <mergeCell ref="AM981:AM983"/>
    <mergeCell ref="AN981:AN983"/>
    <mergeCell ref="AH978:AH980"/>
    <mergeCell ref="AI978:AI980"/>
    <mergeCell ref="AJ978:AJ980"/>
    <mergeCell ref="AK978:AK980"/>
    <mergeCell ref="AL978:AL980"/>
    <mergeCell ref="AM978:AM980"/>
    <mergeCell ref="AN978:AN980"/>
    <mergeCell ref="AO978:AO980"/>
    <mergeCell ref="AP978:AP980"/>
    <mergeCell ref="AQ978:AQ980"/>
    <mergeCell ref="AR978:AR980"/>
    <mergeCell ref="A981:A983"/>
    <mergeCell ref="B981:B983"/>
    <mergeCell ref="C981:C983"/>
    <mergeCell ref="D981:D983"/>
    <mergeCell ref="E981:E983"/>
    <mergeCell ref="F981:F983"/>
    <mergeCell ref="G981:G983"/>
    <mergeCell ref="H981:H983"/>
    <mergeCell ref="I981:I983"/>
    <mergeCell ref="J981:J982"/>
    <mergeCell ref="M981:M983"/>
    <mergeCell ref="N981:N983"/>
    <mergeCell ref="O981:O983"/>
    <mergeCell ref="P981:P983"/>
    <mergeCell ref="Q981:Q983"/>
    <mergeCell ref="R981:R983"/>
    <mergeCell ref="S981:S983"/>
    <mergeCell ref="T981:T983"/>
    <mergeCell ref="U981:U983"/>
    <mergeCell ref="V981:V983"/>
    <mergeCell ref="W981:W983"/>
    <mergeCell ref="AR975:AR977"/>
    <mergeCell ref="A978:A980"/>
    <mergeCell ref="B978:B980"/>
    <mergeCell ref="C978:C980"/>
    <mergeCell ref="D978:D980"/>
    <mergeCell ref="E978:E980"/>
    <mergeCell ref="F978:F980"/>
    <mergeCell ref="G978:G980"/>
    <mergeCell ref="H978:H980"/>
    <mergeCell ref="I978:I980"/>
    <mergeCell ref="J978:J980"/>
    <mergeCell ref="K978:K980"/>
    <mergeCell ref="L978:L980"/>
    <mergeCell ref="M978:M980"/>
    <mergeCell ref="N978:N980"/>
    <mergeCell ref="O978:O980"/>
    <mergeCell ref="P978:P979"/>
    <mergeCell ref="S978:S980"/>
    <mergeCell ref="T978:T980"/>
    <mergeCell ref="U978:U980"/>
    <mergeCell ref="V978:V980"/>
    <mergeCell ref="W978:W980"/>
    <mergeCell ref="X978:X980"/>
    <mergeCell ref="Y978:Y980"/>
    <mergeCell ref="Z978:Z980"/>
    <mergeCell ref="AA978:AA980"/>
    <mergeCell ref="AB978:AB980"/>
    <mergeCell ref="AC978:AC980"/>
    <mergeCell ref="AD978:AD980"/>
    <mergeCell ref="AE978:AE980"/>
    <mergeCell ref="AF978:AF980"/>
    <mergeCell ref="AG978:AG980"/>
    <mergeCell ref="AA975:AA977"/>
    <mergeCell ref="AB975:AB977"/>
    <mergeCell ref="AC975:AC977"/>
    <mergeCell ref="AD975:AD977"/>
    <mergeCell ref="AE975:AE977"/>
    <mergeCell ref="AF975:AF977"/>
    <mergeCell ref="AG975:AG977"/>
    <mergeCell ref="AH975:AH977"/>
    <mergeCell ref="AI975:AI977"/>
    <mergeCell ref="AJ975:AJ977"/>
    <mergeCell ref="AK975:AK977"/>
    <mergeCell ref="AL975:AL977"/>
    <mergeCell ref="AM975:AM977"/>
    <mergeCell ref="AN975:AN977"/>
    <mergeCell ref="AO975:AO977"/>
    <mergeCell ref="AP975:AP977"/>
    <mergeCell ref="AQ975:AQ977"/>
    <mergeCell ref="AK972:AK974"/>
    <mergeCell ref="AL972:AL974"/>
    <mergeCell ref="AM972:AM974"/>
    <mergeCell ref="AN972:AN974"/>
    <mergeCell ref="AO972:AO974"/>
    <mergeCell ref="AP972:AP974"/>
    <mergeCell ref="AQ972:AQ974"/>
    <mergeCell ref="AR972:AR974"/>
    <mergeCell ref="A975:A977"/>
    <mergeCell ref="B975:B977"/>
    <mergeCell ref="C975:C977"/>
    <mergeCell ref="D975:D977"/>
    <mergeCell ref="E975:E977"/>
    <mergeCell ref="F975:F977"/>
    <mergeCell ref="G975:G977"/>
    <mergeCell ref="H975:H977"/>
    <mergeCell ref="I975:I977"/>
    <mergeCell ref="J975:J977"/>
    <mergeCell ref="K975:K977"/>
    <mergeCell ref="L975:L977"/>
    <mergeCell ref="M975:M977"/>
    <mergeCell ref="N975:N977"/>
    <mergeCell ref="O975:O977"/>
    <mergeCell ref="P975:P976"/>
    <mergeCell ref="S975:S977"/>
    <mergeCell ref="T975:T977"/>
    <mergeCell ref="U975:U977"/>
    <mergeCell ref="V975:V977"/>
    <mergeCell ref="W975:W977"/>
    <mergeCell ref="X975:X977"/>
    <mergeCell ref="Y975:Y977"/>
    <mergeCell ref="Z975:Z977"/>
    <mergeCell ref="R972:R974"/>
    <mergeCell ref="S972:S974"/>
    <mergeCell ref="T972:T974"/>
    <mergeCell ref="U972:U974"/>
    <mergeCell ref="V972:V973"/>
    <mergeCell ref="Y972:Y974"/>
    <mergeCell ref="Z972:Z974"/>
    <mergeCell ref="AA972:AA974"/>
    <mergeCell ref="AB972:AB974"/>
    <mergeCell ref="AC972:AC974"/>
    <mergeCell ref="AD972:AD974"/>
    <mergeCell ref="AE972:AE974"/>
    <mergeCell ref="AF972:AF974"/>
    <mergeCell ref="AG972:AG974"/>
    <mergeCell ref="AH972:AH974"/>
    <mergeCell ref="AI972:AI974"/>
    <mergeCell ref="AJ972:AJ974"/>
    <mergeCell ref="A972:A974"/>
    <mergeCell ref="B972:B974"/>
    <mergeCell ref="C972:C974"/>
    <mergeCell ref="D972:D974"/>
    <mergeCell ref="E972:E974"/>
    <mergeCell ref="F972:F974"/>
    <mergeCell ref="G972:G974"/>
    <mergeCell ref="H972:H974"/>
    <mergeCell ref="I972:I974"/>
    <mergeCell ref="J972:J974"/>
    <mergeCell ref="K972:K974"/>
    <mergeCell ref="L972:L974"/>
    <mergeCell ref="M972:M974"/>
    <mergeCell ref="N972:N974"/>
    <mergeCell ref="O972:O974"/>
    <mergeCell ref="P972:P974"/>
    <mergeCell ref="Q972:Q974"/>
    <mergeCell ref="Z970:Z971"/>
    <mergeCell ref="AA970:AA971"/>
    <mergeCell ref="AB970:AB971"/>
    <mergeCell ref="AE970:AE971"/>
    <mergeCell ref="AF970:AF971"/>
    <mergeCell ref="AG970:AG971"/>
    <mergeCell ref="AH970:AH971"/>
    <mergeCell ref="AI970:AI971"/>
    <mergeCell ref="AJ970:AJ971"/>
    <mergeCell ref="AK970:AK971"/>
    <mergeCell ref="AL970:AL971"/>
    <mergeCell ref="AM970:AM971"/>
    <mergeCell ref="AN970:AN971"/>
    <mergeCell ref="AO970:AO971"/>
    <mergeCell ref="AP970:AP971"/>
    <mergeCell ref="AQ970:AQ971"/>
    <mergeCell ref="AR970:AR971"/>
    <mergeCell ref="AL968:AL969"/>
    <mergeCell ref="AM968:AM969"/>
    <mergeCell ref="AN968:AN969"/>
    <mergeCell ref="AO968:AO969"/>
    <mergeCell ref="AP968:AP969"/>
    <mergeCell ref="AQ968:AQ969"/>
    <mergeCell ref="AR968:AR969"/>
    <mergeCell ref="A970:A971"/>
    <mergeCell ref="B970:B971"/>
    <mergeCell ref="C970:C971"/>
    <mergeCell ref="D970:D971"/>
    <mergeCell ref="E970:E971"/>
    <mergeCell ref="F970:F971"/>
    <mergeCell ref="G970:G971"/>
    <mergeCell ref="H970:H971"/>
    <mergeCell ref="I970:I971"/>
    <mergeCell ref="J970:J971"/>
    <mergeCell ref="K970:K971"/>
    <mergeCell ref="L970:L971"/>
    <mergeCell ref="M970:M971"/>
    <mergeCell ref="N970:N971"/>
    <mergeCell ref="O970:O971"/>
    <mergeCell ref="P970:P971"/>
    <mergeCell ref="Q970:Q971"/>
    <mergeCell ref="R970:R971"/>
    <mergeCell ref="S970:S971"/>
    <mergeCell ref="T970:T971"/>
    <mergeCell ref="U970:U971"/>
    <mergeCell ref="V970:V971"/>
    <mergeCell ref="W970:W971"/>
    <mergeCell ref="X970:X971"/>
    <mergeCell ref="Y970:Y971"/>
    <mergeCell ref="S968:S969"/>
    <mergeCell ref="T968:T969"/>
    <mergeCell ref="U968:U969"/>
    <mergeCell ref="V968:V969"/>
    <mergeCell ref="W968:W969"/>
    <mergeCell ref="X968:X969"/>
    <mergeCell ref="Y968:Y969"/>
    <mergeCell ref="Z968:Z969"/>
    <mergeCell ref="AA968:AA969"/>
    <mergeCell ref="AB968:AB969"/>
    <mergeCell ref="AE968:AE969"/>
    <mergeCell ref="AF968:AF969"/>
    <mergeCell ref="AG968:AG969"/>
    <mergeCell ref="AH968:AH969"/>
    <mergeCell ref="AI968:AI969"/>
    <mergeCell ref="AJ968:AJ969"/>
    <mergeCell ref="AK968:AK969"/>
    <mergeCell ref="AH962:AH967"/>
    <mergeCell ref="AI962:AI967"/>
    <mergeCell ref="AJ962:AJ967"/>
    <mergeCell ref="AK962:AK967"/>
    <mergeCell ref="AL962:AL967"/>
    <mergeCell ref="AM962:AM967"/>
    <mergeCell ref="AN962:AN967"/>
    <mergeCell ref="AO962:AO967"/>
    <mergeCell ref="AP962:AP967"/>
    <mergeCell ref="AQ962:AQ967"/>
    <mergeCell ref="AR962:AR967"/>
    <mergeCell ref="A968:A969"/>
    <mergeCell ref="B968:B969"/>
    <mergeCell ref="C968:C969"/>
    <mergeCell ref="D968:D969"/>
    <mergeCell ref="E968:E969"/>
    <mergeCell ref="F968:F969"/>
    <mergeCell ref="G968:G969"/>
    <mergeCell ref="H968:H969"/>
    <mergeCell ref="I968:I969"/>
    <mergeCell ref="J968:J969"/>
    <mergeCell ref="K968:K969"/>
    <mergeCell ref="L968:L969"/>
    <mergeCell ref="M968:M969"/>
    <mergeCell ref="N968:N969"/>
    <mergeCell ref="O968:O969"/>
    <mergeCell ref="P968:P969"/>
    <mergeCell ref="Q968:Q969"/>
    <mergeCell ref="R968:R969"/>
    <mergeCell ref="AR960:AR961"/>
    <mergeCell ref="A962:A967"/>
    <mergeCell ref="B962:B967"/>
    <mergeCell ref="C962:C967"/>
    <mergeCell ref="D962:D967"/>
    <mergeCell ref="E962:E967"/>
    <mergeCell ref="F962:F967"/>
    <mergeCell ref="G962:G967"/>
    <mergeCell ref="M962:M967"/>
    <mergeCell ref="S962:S967"/>
    <mergeCell ref="T962:T967"/>
    <mergeCell ref="U962:U967"/>
    <mergeCell ref="V962:V967"/>
    <mergeCell ref="W962:W967"/>
    <mergeCell ref="X962:X967"/>
    <mergeCell ref="Y962:Y967"/>
    <mergeCell ref="Z962:Z967"/>
    <mergeCell ref="AA962:AA967"/>
    <mergeCell ref="AB962:AB967"/>
    <mergeCell ref="AC962:AC967"/>
    <mergeCell ref="AD962:AD967"/>
    <mergeCell ref="AE962:AE967"/>
    <mergeCell ref="AF962:AF967"/>
    <mergeCell ref="AG962:AG967"/>
    <mergeCell ref="Y960:Y961"/>
    <mergeCell ref="Z960:Z961"/>
    <mergeCell ref="AA960:AA961"/>
    <mergeCell ref="AB960:AB961"/>
    <mergeCell ref="AE960:AE961"/>
    <mergeCell ref="AF960:AF961"/>
    <mergeCell ref="AG960:AG961"/>
    <mergeCell ref="AH960:AH961"/>
    <mergeCell ref="AI960:AI961"/>
    <mergeCell ref="AJ960:AJ961"/>
    <mergeCell ref="AK960:AK961"/>
    <mergeCell ref="AL960:AL961"/>
    <mergeCell ref="AM960:AM961"/>
    <mergeCell ref="AN960:AN961"/>
    <mergeCell ref="AO960:AO961"/>
    <mergeCell ref="AP960:AP961"/>
    <mergeCell ref="AQ960:AQ961"/>
    <mergeCell ref="AK958:AK959"/>
    <mergeCell ref="AL958:AL959"/>
    <mergeCell ref="AM958:AM959"/>
    <mergeCell ref="AN958:AN959"/>
    <mergeCell ref="AO958:AO959"/>
    <mergeCell ref="AP958:AP959"/>
    <mergeCell ref="AQ958:AQ959"/>
    <mergeCell ref="AR958:AR959"/>
    <mergeCell ref="A960:A961"/>
    <mergeCell ref="B960:B961"/>
    <mergeCell ref="C960:C961"/>
    <mergeCell ref="D960:D961"/>
    <mergeCell ref="E960:E961"/>
    <mergeCell ref="F960:F961"/>
    <mergeCell ref="G960:G961"/>
    <mergeCell ref="H960:H961"/>
    <mergeCell ref="I960:I961"/>
    <mergeCell ref="J960:J961"/>
    <mergeCell ref="K960:K961"/>
    <mergeCell ref="L960:L961"/>
    <mergeCell ref="M960:M961"/>
    <mergeCell ref="N960:N961"/>
    <mergeCell ref="O960:O961"/>
    <mergeCell ref="P960:P961"/>
    <mergeCell ref="Q960:Q961"/>
    <mergeCell ref="R960:R961"/>
    <mergeCell ref="S960:S961"/>
    <mergeCell ref="T960:T961"/>
    <mergeCell ref="U960:U961"/>
    <mergeCell ref="V960:V961"/>
    <mergeCell ref="W960:W961"/>
    <mergeCell ref="X960:X961"/>
    <mergeCell ref="R958:R959"/>
    <mergeCell ref="S958:S959"/>
    <mergeCell ref="T958:T959"/>
    <mergeCell ref="U958:U959"/>
    <mergeCell ref="V958:V959"/>
    <mergeCell ref="W958:W959"/>
    <mergeCell ref="X958:X959"/>
    <mergeCell ref="Y958:Y959"/>
    <mergeCell ref="Z958:Z959"/>
    <mergeCell ref="AA958:AA959"/>
    <mergeCell ref="AB958:AB959"/>
    <mergeCell ref="AE958:AE959"/>
    <mergeCell ref="AF958:AF959"/>
    <mergeCell ref="AG958:AG959"/>
    <mergeCell ref="AH958:AH959"/>
    <mergeCell ref="AI958:AI959"/>
    <mergeCell ref="AJ958:AJ959"/>
    <mergeCell ref="A958:A959"/>
    <mergeCell ref="B958:B959"/>
    <mergeCell ref="C958:C959"/>
    <mergeCell ref="D958:D959"/>
    <mergeCell ref="E958:E959"/>
    <mergeCell ref="F958:F959"/>
    <mergeCell ref="G958:G959"/>
    <mergeCell ref="H958:H959"/>
    <mergeCell ref="I958:I959"/>
    <mergeCell ref="J958:J959"/>
    <mergeCell ref="K958:K959"/>
    <mergeCell ref="L958:L959"/>
    <mergeCell ref="M958:M959"/>
    <mergeCell ref="N958:N959"/>
    <mergeCell ref="O958:O959"/>
    <mergeCell ref="P958:P959"/>
    <mergeCell ref="Q958:Q959"/>
    <mergeCell ref="Z956:Z957"/>
    <mergeCell ref="AA956:AA957"/>
    <mergeCell ref="AB956:AB957"/>
    <mergeCell ref="AE956:AE957"/>
    <mergeCell ref="AF956:AF957"/>
    <mergeCell ref="AG956:AG957"/>
    <mergeCell ref="AH956:AH957"/>
    <mergeCell ref="AI956:AI957"/>
    <mergeCell ref="AJ956:AJ957"/>
    <mergeCell ref="AK956:AK957"/>
    <mergeCell ref="AL956:AL957"/>
    <mergeCell ref="AM956:AM957"/>
    <mergeCell ref="AN956:AN957"/>
    <mergeCell ref="AO956:AO957"/>
    <mergeCell ref="AP956:AP957"/>
    <mergeCell ref="AQ956:AQ957"/>
    <mergeCell ref="AR956:AR957"/>
    <mergeCell ref="AL954:AL955"/>
    <mergeCell ref="AM954:AM955"/>
    <mergeCell ref="AN954:AN955"/>
    <mergeCell ref="AO954:AO955"/>
    <mergeCell ref="AP954:AP955"/>
    <mergeCell ref="AQ954:AQ955"/>
    <mergeCell ref="AR954:AR955"/>
    <mergeCell ref="A956:A957"/>
    <mergeCell ref="B956:B957"/>
    <mergeCell ref="C956:C957"/>
    <mergeCell ref="D956:D957"/>
    <mergeCell ref="E956:E957"/>
    <mergeCell ref="F956:F957"/>
    <mergeCell ref="G956:G957"/>
    <mergeCell ref="H956:H957"/>
    <mergeCell ref="I956:I957"/>
    <mergeCell ref="J956:J957"/>
    <mergeCell ref="K956:K957"/>
    <mergeCell ref="L956:L957"/>
    <mergeCell ref="M956:M957"/>
    <mergeCell ref="N956:N957"/>
    <mergeCell ref="O956:O957"/>
    <mergeCell ref="P956:P957"/>
    <mergeCell ref="Q956:Q957"/>
    <mergeCell ref="R956:R957"/>
    <mergeCell ref="S956:S957"/>
    <mergeCell ref="T956:T957"/>
    <mergeCell ref="U956:U957"/>
    <mergeCell ref="V956:V957"/>
    <mergeCell ref="W956:W957"/>
    <mergeCell ref="X956:X957"/>
    <mergeCell ref="Y956:Y957"/>
    <mergeCell ref="S954:S955"/>
    <mergeCell ref="T954:T955"/>
    <mergeCell ref="U954:U955"/>
    <mergeCell ref="V954:V955"/>
    <mergeCell ref="W954:W955"/>
    <mergeCell ref="X954:X955"/>
    <mergeCell ref="Y954:Y955"/>
    <mergeCell ref="Z954:Z955"/>
    <mergeCell ref="AA954:AA955"/>
    <mergeCell ref="AB954:AB955"/>
    <mergeCell ref="AE954:AE955"/>
    <mergeCell ref="AF954:AF955"/>
    <mergeCell ref="AG954:AG955"/>
    <mergeCell ref="AH954:AH955"/>
    <mergeCell ref="AI954:AI955"/>
    <mergeCell ref="AJ954:AJ955"/>
    <mergeCell ref="AK954:AK955"/>
    <mergeCell ref="AE952:AE953"/>
    <mergeCell ref="AF952:AF953"/>
    <mergeCell ref="AG952:AG953"/>
    <mergeCell ref="AH952:AH953"/>
    <mergeCell ref="AI952:AI953"/>
    <mergeCell ref="AJ952:AJ953"/>
    <mergeCell ref="AK952:AK953"/>
    <mergeCell ref="AL952:AL953"/>
    <mergeCell ref="AM952:AM953"/>
    <mergeCell ref="AN952:AN953"/>
    <mergeCell ref="AO952:AO953"/>
    <mergeCell ref="AP952:AP953"/>
    <mergeCell ref="AQ952:AQ953"/>
    <mergeCell ref="AR952:AR953"/>
    <mergeCell ref="A954:A955"/>
    <mergeCell ref="B954:B955"/>
    <mergeCell ref="C954:C955"/>
    <mergeCell ref="D954:D955"/>
    <mergeCell ref="E954:E955"/>
    <mergeCell ref="F954:F955"/>
    <mergeCell ref="G954:G955"/>
    <mergeCell ref="H954:H955"/>
    <mergeCell ref="I954:I955"/>
    <mergeCell ref="J954:J955"/>
    <mergeCell ref="K954:K955"/>
    <mergeCell ref="L954:L955"/>
    <mergeCell ref="M954:M955"/>
    <mergeCell ref="N954:N955"/>
    <mergeCell ref="O954:O955"/>
    <mergeCell ref="P954:P955"/>
    <mergeCell ref="Q954:Q955"/>
    <mergeCell ref="R954:R955"/>
    <mergeCell ref="AO950:AO951"/>
    <mergeCell ref="AP950:AP951"/>
    <mergeCell ref="AQ950:AQ951"/>
    <mergeCell ref="AR950:AR951"/>
    <mergeCell ref="A952:A953"/>
    <mergeCell ref="B952:B953"/>
    <mergeCell ref="C952:C953"/>
    <mergeCell ref="D952:D953"/>
    <mergeCell ref="E952:E953"/>
    <mergeCell ref="F952:F953"/>
    <mergeCell ref="G952:G953"/>
    <mergeCell ref="H952:H953"/>
    <mergeCell ref="I952:I953"/>
    <mergeCell ref="J952:J953"/>
    <mergeCell ref="K952:K953"/>
    <mergeCell ref="L952:L953"/>
    <mergeCell ref="M952:M953"/>
    <mergeCell ref="N952:N953"/>
    <mergeCell ref="O952:O953"/>
    <mergeCell ref="P952:P953"/>
    <mergeCell ref="Q952:Q953"/>
    <mergeCell ref="R952:R953"/>
    <mergeCell ref="S952:S953"/>
    <mergeCell ref="T952:T953"/>
    <mergeCell ref="U952:U953"/>
    <mergeCell ref="V952:V953"/>
    <mergeCell ref="W952:W953"/>
    <mergeCell ref="X952:X953"/>
    <mergeCell ref="Y952:Y953"/>
    <mergeCell ref="Z952:Z953"/>
    <mergeCell ref="AA952:AA953"/>
    <mergeCell ref="AB952:AB953"/>
    <mergeCell ref="V950:V951"/>
    <mergeCell ref="W950:W951"/>
    <mergeCell ref="X950:X951"/>
    <mergeCell ref="Y950:Y951"/>
    <mergeCell ref="Z950:Z951"/>
    <mergeCell ref="AA950:AA951"/>
    <mergeCell ref="AB950:AB951"/>
    <mergeCell ref="AE950:AE951"/>
    <mergeCell ref="AF950:AF951"/>
    <mergeCell ref="AG950:AG951"/>
    <mergeCell ref="AH950:AH951"/>
    <mergeCell ref="AI950:AI951"/>
    <mergeCell ref="AJ950:AJ951"/>
    <mergeCell ref="AK950:AK951"/>
    <mergeCell ref="AL950:AL951"/>
    <mergeCell ref="AM950:AM951"/>
    <mergeCell ref="AN950:AN951"/>
    <mergeCell ref="AH948:AH949"/>
    <mergeCell ref="AI948:AI949"/>
    <mergeCell ref="AJ948:AJ949"/>
    <mergeCell ref="AK948:AK949"/>
    <mergeCell ref="AL948:AL949"/>
    <mergeCell ref="AM948:AM949"/>
    <mergeCell ref="AN948:AN949"/>
    <mergeCell ref="AO948:AO949"/>
    <mergeCell ref="AP948:AP949"/>
    <mergeCell ref="AQ948:AQ949"/>
    <mergeCell ref="AR948:AR949"/>
    <mergeCell ref="A950:A951"/>
    <mergeCell ref="B950:B951"/>
    <mergeCell ref="C950:C951"/>
    <mergeCell ref="D950:D951"/>
    <mergeCell ref="E950:E951"/>
    <mergeCell ref="F950:F951"/>
    <mergeCell ref="G950:G951"/>
    <mergeCell ref="H950:H951"/>
    <mergeCell ref="I950:I951"/>
    <mergeCell ref="J950:J951"/>
    <mergeCell ref="K950:K951"/>
    <mergeCell ref="L950:L951"/>
    <mergeCell ref="M950:M951"/>
    <mergeCell ref="N950:N951"/>
    <mergeCell ref="O950:O951"/>
    <mergeCell ref="P950:P951"/>
    <mergeCell ref="Q950:Q951"/>
    <mergeCell ref="R950:R951"/>
    <mergeCell ref="S950:S951"/>
    <mergeCell ref="T950:T951"/>
    <mergeCell ref="U950:U951"/>
    <mergeCell ref="AR946:AR947"/>
    <mergeCell ref="A948:A949"/>
    <mergeCell ref="B948:B949"/>
    <mergeCell ref="C948:C949"/>
    <mergeCell ref="D948:D949"/>
    <mergeCell ref="E948:E949"/>
    <mergeCell ref="F948:F949"/>
    <mergeCell ref="G948:G949"/>
    <mergeCell ref="H948:H949"/>
    <mergeCell ref="I948:I949"/>
    <mergeCell ref="J948:J949"/>
    <mergeCell ref="K948:K949"/>
    <mergeCell ref="L948:L949"/>
    <mergeCell ref="M948:M949"/>
    <mergeCell ref="N948:N949"/>
    <mergeCell ref="O948:O949"/>
    <mergeCell ref="P948:P949"/>
    <mergeCell ref="Q948:Q949"/>
    <mergeCell ref="R948:R949"/>
    <mergeCell ref="S948:S949"/>
    <mergeCell ref="T948:T949"/>
    <mergeCell ref="U948:U949"/>
    <mergeCell ref="V948:V949"/>
    <mergeCell ref="W948:W949"/>
    <mergeCell ref="X948:X949"/>
    <mergeCell ref="Y948:Y949"/>
    <mergeCell ref="Z948:Z949"/>
    <mergeCell ref="AA948:AA949"/>
    <mergeCell ref="AB948:AB949"/>
    <mergeCell ref="AE948:AE949"/>
    <mergeCell ref="AF948:AF949"/>
    <mergeCell ref="AG948:AG949"/>
    <mergeCell ref="Y946:Y947"/>
    <mergeCell ref="Z946:Z947"/>
    <mergeCell ref="AA946:AA947"/>
    <mergeCell ref="AB946:AB947"/>
    <mergeCell ref="AE946:AE947"/>
    <mergeCell ref="AF946:AF947"/>
    <mergeCell ref="AG946:AG947"/>
    <mergeCell ref="AH946:AH947"/>
    <mergeCell ref="AI946:AI947"/>
    <mergeCell ref="AJ946:AJ947"/>
    <mergeCell ref="AK946:AK947"/>
    <mergeCell ref="AL946:AL947"/>
    <mergeCell ref="AM946:AM947"/>
    <mergeCell ref="AN946:AN947"/>
    <mergeCell ref="AO946:AO947"/>
    <mergeCell ref="AP946:AP947"/>
    <mergeCell ref="AQ946:AQ947"/>
    <mergeCell ref="AK943:AK945"/>
    <mergeCell ref="AL943:AL945"/>
    <mergeCell ref="AM943:AM945"/>
    <mergeCell ref="AN943:AN945"/>
    <mergeCell ref="AO943:AO945"/>
    <mergeCell ref="AP943:AP945"/>
    <mergeCell ref="AQ943:AQ945"/>
    <mergeCell ref="AR943:AR945"/>
    <mergeCell ref="A946:A947"/>
    <mergeCell ref="B946:B947"/>
    <mergeCell ref="C946:C947"/>
    <mergeCell ref="D946:D947"/>
    <mergeCell ref="E946:E947"/>
    <mergeCell ref="F946:F947"/>
    <mergeCell ref="G946:G947"/>
    <mergeCell ref="H946:H947"/>
    <mergeCell ref="I946:I947"/>
    <mergeCell ref="J946:J947"/>
    <mergeCell ref="K946:K947"/>
    <mergeCell ref="L946:L947"/>
    <mergeCell ref="M946:M947"/>
    <mergeCell ref="N946:N947"/>
    <mergeCell ref="O946:O947"/>
    <mergeCell ref="P946:P947"/>
    <mergeCell ref="Q946:Q947"/>
    <mergeCell ref="R946:R947"/>
    <mergeCell ref="S946:S947"/>
    <mergeCell ref="T946:T947"/>
    <mergeCell ref="U946:U947"/>
    <mergeCell ref="V946:V947"/>
    <mergeCell ref="W946:W947"/>
    <mergeCell ref="X946:X947"/>
    <mergeCell ref="T943:T945"/>
    <mergeCell ref="U943:U945"/>
    <mergeCell ref="V943:V945"/>
    <mergeCell ref="W943:W945"/>
    <mergeCell ref="X943:X945"/>
    <mergeCell ref="Y943:Y945"/>
    <mergeCell ref="Z943:Z945"/>
    <mergeCell ref="AA943:AA945"/>
    <mergeCell ref="AB943:AB945"/>
    <mergeCell ref="AC943:AC945"/>
    <mergeCell ref="AD943:AD945"/>
    <mergeCell ref="AE943:AE945"/>
    <mergeCell ref="AF943:AF945"/>
    <mergeCell ref="AG943:AG945"/>
    <mergeCell ref="AH943:AH945"/>
    <mergeCell ref="AI943:AI945"/>
    <mergeCell ref="AJ943:AJ945"/>
    <mergeCell ref="A943:A945"/>
    <mergeCell ref="B943:B945"/>
    <mergeCell ref="C943:C945"/>
    <mergeCell ref="D943:D945"/>
    <mergeCell ref="E943:E945"/>
    <mergeCell ref="F943:F945"/>
    <mergeCell ref="G943:G945"/>
    <mergeCell ref="H943:H945"/>
    <mergeCell ref="I943:I945"/>
    <mergeCell ref="J943:J944"/>
    <mergeCell ref="M943:M945"/>
    <mergeCell ref="N943:N945"/>
    <mergeCell ref="O943:O945"/>
    <mergeCell ref="P943:P945"/>
    <mergeCell ref="Q943:Q945"/>
    <mergeCell ref="R943:R945"/>
    <mergeCell ref="S943:S945"/>
    <mergeCell ref="AB939:AB942"/>
    <mergeCell ref="AC939:AC942"/>
    <mergeCell ref="AD939:AD942"/>
    <mergeCell ref="AE939:AE942"/>
    <mergeCell ref="AF939:AF942"/>
    <mergeCell ref="AG939:AG942"/>
    <mergeCell ref="AH939:AH942"/>
    <mergeCell ref="AI939:AI942"/>
    <mergeCell ref="AJ939:AJ942"/>
    <mergeCell ref="AK939:AK942"/>
    <mergeCell ref="AL939:AL942"/>
    <mergeCell ref="AM939:AM942"/>
    <mergeCell ref="AN939:AN942"/>
    <mergeCell ref="AO939:AO942"/>
    <mergeCell ref="AP939:AP942"/>
    <mergeCell ref="AQ939:AQ942"/>
    <mergeCell ref="AR939:AR942"/>
    <mergeCell ref="AM934:AM938"/>
    <mergeCell ref="AN934:AN938"/>
    <mergeCell ref="AO934:AO938"/>
    <mergeCell ref="AP934:AP938"/>
    <mergeCell ref="AQ934:AQ938"/>
    <mergeCell ref="AR934:AR938"/>
    <mergeCell ref="V936:V937"/>
    <mergeCell ref="A939:A942"/>
    <mergeCell ref="B939:B942"/>
    <mergeCell ref="C939:C942"/>
    <mergeCell ref="D939:D942"/>
    <mergeCell ref="E939:E942"/>
    <mergeCell ref="F939:F942"/>
    <mergeCell ref="G939:G942"/>
    <mergeCell ref="H939:H942"/>
    <mergeCell ref="I939:I942"/>
    <mergeCell ref="J939:J940"/>
    <mergeCell ref="M939:M942"/>
    <mergeCell ref="N939:N942"/>
    <mergeCell ref="O939:O942"/>
    <mergeCell ref="P939:P942"/>
    <mergeCell ref="Q939:Q942"/>
    <mergeCell ref="R939:R942"/>
    <mergeCell ref="S939:S942"/>
    <mergeCell ref="T939:T942"/>
    <mergeCell ref="U939:U942"/>
    <mergeCell ref="V939:V942"/>
    <mergeCell ref="W939:W942"/>
    <mergeCell ref="X939:X942"/>
    <mergeCell ref="Y939:Y942"/>
    <mergeCell ref="Z939:Z942"/>
    <mergeCell ref="AA939:AA942"/>
    <mergeCell ref="T934:T938"/>
    <mergeCell ref="U934:U938"/>
    <mergeCell ref="V934:V935"/>
    <mergeCell ref="Y934:Y938"/>
    <mergeCell ref="Z934:Z938"/>
    <mergeCell ref="AA934:AA938"/>
    <mergeCell ref="AB934:AB938"/>
    <mergeCell ref="AC934:AC938"/>
    <mergeCell ref="AD934:AD938"/>
    <mergeCell ref="AE934:AE938"/>
    <mergeCell ref="AF934:AF938"/>
    <mergeCell ref="AG934:AG938"/>
    <mergeCell ref="AH934:AH938"/>
    <mergeCell ref="AI934:AI938"/>
    <mergeCell ref="AJ934:AJ938"/>
    <mergeCell ref="AK934:AK938"/>
    <mergeCell ref="AL934:AL938"/>
    <mergeCell ref="AG929:AG933"/>
    <mergeCell ref="AH929:AH933"/>
    <mergeCell ref="AI929:AI933"/>
    <mergeCell ref="AJ929:AJ933"/>
    <mergeCell ref="AK929:AK933"/>
    <mergeCell ref="AL929:AL933"/>
    <mergeCell ref="AM929:AM933"/>
    <mergeCell ref="AN929:AN933"/>
    <mergeCell ref="AO929:AO933"/>
    <mergeCell ref="AP929:AP933"/>
    <mergeCell ref="AQ929:AQ933"/>
    <mergeCell ref="AR929:AR933"/>
    <mergeCell ref="V931:V932"/>
    <mergeCell ref="A934:A938"/>
    <mergeCell ref="B934:B938"/>
    <mergeCell ref="C934:C938"/>
    <mergeCell ref="D934:D938"/>
    <mergeCell ref="E934:E938"/>
    <mergeCell ref="F934:F938"/>
    <mergeCell ref="G934:G938"/>
    <mergeCell ref="H934:H938"/>
    <mergeCell ref="I934:I938"/>
    <mergeCell ref="J934:J938"/>
    <mergeCell ref="K934:K938"/>
    <mergeCell ref="L934:L938"/>
    <mergeCell ref="M934:M938"/>
    <mergeCell ref="N934:N938"/>
    <mergeCell ref="O934:O938"/>
    <mergeCell ref="P934:P938"/>
    <mergeCell ref="Q934:Q938"/>
    <mergeCell ref="R934:R938"/>
    <mergeCell ref="S934:S938"/>
    <mergeCell ref="AR924:AR928"/>
    <mergeCell ref="P926:P927"/>
    <mergeCell ref="A929:A933"/>
    <mergeCell ref="B929:B933"/>
    <mergeCell ref="C929:C933"/>
    <mergeCell ref="D929:D933"/>
    <mergeCell ref="E929:E933"/>
    <mergeCell ref="F929:F933"/>
    <mergeCell ref="G929:G933"/>
    <mergeCell ref="H929:H933"/>
    <mergeCell ref="I929:I933"/>
    <mergeCell ref="J929:J933"/>
    <mergeCell ref="K929:K933"/>
    <mergeCell ref="L929:L933"/>
    <mergeCell ref="M929:M933"/>
    <mergeCell ref="N929:N933"/>
    <mergeCell ref="O929:O933"/>
    <mergeCell ref="P929:P933"/>
    <mergeCell ref="Q929:Q933"/>
    <mergeCell ref="R929:R933"/>
    <mergeCell ref="S929:S933"/>
    <mergeCell ref="T929:T933"/>
    <mergeCell ref="U929:U933"/>
    <mergeCell ref="V929:V930"/>
    <mergeCell ref="Y929:Y933"/>
    <mergeCell ref="Z929:Z933"/>
    <mergeCell ref="AA929:AA933"/>
    <mergeCell ref="AB929:AB933"/>
    <mergeCell ref="AC929:AC933"/>
    <mergeCell ref="AD929:AD933"/>
    <mergeCell ref="AE929:AE933"/>
    <mergeCell ref="AF929:AF933"/>
    <mergeCell ref="AA924:AA928"/>
    <mergeCell ref="AB924:AB928"/>
    <mergeCell ref="AC924:AC928"/>
    <mergeCell ref="AD924:AD928"/>
    <mergeCell ref="AE924:AE928"/>
    <mergeCell ref="AF924:AF928"/>
    <mergeCell ref="AG924:AG928"/>
    <mergeCell ref="AH924:AH928"/>
    <mergeCell ref="AI924:AI928"/>
    <mergeCell ref="AJ924:AJ928"/>
    <mergeCell ref="AK924:AK928"/>
    <mergeCell ref="AL924:AL928"/>
    <mergeCell ref="AM924:AM928"/>
    <mergeCell ref="AN924:AN928"/>
    <mergeCell ref="AO924:AO928"/>
    <mergeCell ref="AP924:AP928"/>
    <mergeCell ref="AQ924:AQ928"/>
    <mergeCell ref="AL919:AL923"/>
    <mergeCell ref="AM919:AM923"/>
    <mergeCell ref="AN919:AN923"/>
    <mergeCell ref="AO919:AO923"/>
    <mergeCell ref="AP919:AP923"/>
    <mergeCell ref="AQ919:AQ923"/>
    <mergeCell ref="AR919:AR923"/>
    <mergeCell ref="V921:V922"/>
    <mergeCell ref="A924:A928"/>
    <mergeCell ref="B924:B928"/>
    <mergeCell ref="C924:C928"/>
    <mergeCell ref="D924:D928"/>
    <mergeCell ref="E924:E928"/>
    <mergeCell ref="F924:F928"/>
    <mergeCell ref="G924:G928"/>
    <mergeCell ref="H924:H928"/>
    <mergeCell ref="I924:I928"/>
    <mergeCell ref="J924:J928"/>
    <mergeCell ref="K924:K928"/>
    <mergeCell ref="L924:L928"/>
    <mergeCell ref="M924:M928"/>
    <mergeCell ref="N924:N928"/>
    <mergeCell ref="O924:O928"/>
    <mergeCell ref="P924:P925"/>
    <mergeCell ref="S924:S928"/>
    <mergeCell ref="T924:T928"/>
    <mergeCell ref="U924:U928"/>
    <mergeCell ref="V924:V928"/>
    <mergeCell ref="W924:W928"/>
    <mergeCell ref="X924:X928"/>
    <mergeCell ref="Y924:Y928"/>
    <mergeCell ref="Z924:Z928"/>
    <mergeCell ref="S919:S923"/>
    <mergeCell ref="T919:T923"/>
    <mergeCell ref="U919:U923"/>
    <mergeCell ref="V919:V920"/>
    <mergeCell ref="Y919:Y923"/>
    <mergeCell ref="Z919:Z923"/>
    <mergeCell ref="AA919:AA923"/>
    <mergeCell ref="AB919:AB923"/>
    <mergeCell ref="AC919:AC923"/>
    <mergeCell ref="AD919:AD923"/>
    <mergeCell ref="AE919:AE923"/>
    <mergeCell ref="AF919:AF923"/>
    <mergeCell ref="AG919:AG923"/>
    <mergeCell ref="AH919:AH923"/>
    <mergeCell ref="AI919:AI923"/>
    <mergeCell ref="AJ919:AJ923"/>
    <mergeCell ref="AK919:AK923"/>
    <mergeCell ref="AF914:AF918"/>
    <mergeCell ref="AG914:AG918"/>
    <mergeCell ref="AH914:AH918"/>
    <mergeCell ref="AI914:AI918"/>
    <mergeCell ref="AJ914:AJ918"/>
    <mergeCell ref="AK914:AK918"/>
    <mergeCell ref="AL914:AL918"/>
    <mergeCell ref="AM914:AM918"/>
    <mergeCell ref="AN914:AN918"/>
    <mergeCell ref="AO914:AO918"/>
    <mergeCell ref="AP914:AP918"/>
    <mergeCell ref="AQ914:AQ918"/>
    <mergeCell ref="AR914:AR918"/>
    <mergeCell ref="V916:V917"/>
    <mergeCell ref="A919:A923"/>
    <mergeCell ref="B919:B923"/>
    <mergeCell ref="C919:C923"/>
    <mergeCell ref="D919:D923"/>
    <mergeCell ref="E919:E923"/>
    <mergeCell ref="F919:F923"/>
    <mergeCell ref="G919:G923"/>
    <mergeCell ref="H919:H923"/>
    <mergeCell ref="I919:I923"/>
    <mergeCell ref="J919:J923"/>
    <mergeCell ref="K919:K923"/>
    <mergeCell ref="L919:L923"/>
    <mergeCell ref="M919:M923"/>
    <mergeCell ref="N919:N923"/>
    <mergeCell ref="O919:O923"/>
    <mergeCell ref="P919:P923"/>
    <mergeCell ref="Q919:Q923"/>
    <mergeCell ref="R919:R923"/>
    <mergeCell ref="AQ911:AQ913"/>
    <mergeCell ref="AR911:AR913"/>
    <mergeCell ref="A914:A918"/>
    <mergeCell ref="B914:B918"/>
    <mergeCell ref="C914:C918"/>
    <mergeCell ref="D914:D918"/>
    <mergeCell ref="E914:E918"/>
    <mergeCell ref="F914:F918"/>
    <mergeCell ref="G914:G918"/>
    <mergeCell ref="H914:H918"/>
    <mergeCell ref="I914:I918"/>
    <mergeCell ref="J914:J918"/>
    <mergeCell ref="K914:K918"/>
    <mergeCell ref="L914:L918"/>
    <mergeCell ref="M914:M918"/>
    <mergeCell ref="N914:N918"/>
    <mergeCell ref="O914:O918"/>
    <mergeCell ref="P914:P918"/>
    <mergeCell ref="Q914:Q918"/>
    <mergeCell ref="R914:R918"/>
    <mergeCell ref="S914:S918"/>
    <mergeCell ref="T914:T918"/>
    <mergeCell ref="U914:U918"/>
    <mergeCell ref="V914:V915"/>
    <mergeCell ref="Y914:Y918"/>
    <mergeCell ref="Z914:Z918"/>
    <mergeCell ref="AA914:AA918"/>
    <mergeCell ref="AB914:AB918"/>
    <mergeCell ref="AC914:AC918"/>
    <mergeCell ref="AD914:AD918"/>
    <mergeCell ref="AE914:AE918"/>
    <mergeCell ref="Y911:Y913"/>
    <mergeCell ref="Z911:Z913"/>
    <mergeCell ref="AA911:AA913"/>
    <mergeCell ref="AB911:AB913"/>
    <mergeCell ref="AC911:AC913"/>
    <mergeCell ref="AD911:AD913"/>
    <mergeCell ref="AE911:AE913"/>
    <mergeCell ref="AF911:AF913"/>
    <mergeCell ref="AG911:AG913"/>
    <mergeCell ref="AH911:AH913"/>
    <mergeCell ref="AI911:AI913"/>
    <mergeCell ref="AJ911:AJ913"/>
    <mergeCell ref="AK911:AK913"/>
    <mergeCell ref="AL911:AL913"/>
    <mergeCell ref="AM911:AM913"/>
    <mergeCell ref="AN911:AN913"/>
    <mergeCell ref="AO911:AO913"/>
    <mergeCell ref="A911:A913"/>
    <mergeCell ref="B911:B913"/>
    <mergeCell ref="C911:C913"/>
    <mergeCell ref="D911:D913"/>
    <mergeCell ref="E911:E913"/>
    <mergeCell ref="F911:F913"/>
    <mergeCell ref="G911:G913"/>
    <mergeCell ref="H911:H913"/>
    <mergeCell ref="I911:I913"/>
    <mergeCell ref="J911:J913"/>
    <mergeCell ref="K911:K913"/>
    <mergeCell ref="L911:L913"/>
    <mergeCell ref="M911:M913"/>
    <mergeCell ref="N911:N913"/>
    <mergeCell ref="O911:O913"/>
    <mergeCell ref="P911:P913"/>
    <mergeCell ref="Q911:Q913"/>
    <mergeCell ref="R911:R913"/>
    <mergeCell ref="S911:S913"/>
    <mergeCell ref="T911:T913"/>
    <mergeCell ref="U911:U913"/>
    <mergeCell ref="V911:V912"/>
    <mergeCell ref="AB906:AB910"/>
    <mergeCell ref="AC906:AC910"/>
    <mergeCell ref="AD906:AD910"/>
    <mergeCell ref="AE906:AE910"/>
    <mergeCell ref="AF906:AF910"/>
    <mergeCell ref="AG906:AG910"/>
    <mergeCell ref="AH906:AH910"/>
    <mergeCell ref="AI906:AI910"/>
    <mergeCell ref="AJ906:AJ910"/>
    <mergeCell ref="AK906:AK910"/>
    <mergeCell ref="AP911:AP913"/>
    <mergeCell ref="AL906:AL910"/>
    <mergeCell ref="AM906:AM910"/>
    <mergeCell ref="AN906:AN910"/>
    <mergeCell ref="AO906:AO910"/>
    <mergeCell ref="AP906:AP910"/>
    <mergeCell ref="AQ906:AQ910"/>
    <mergeCell ref="AR906:AR910"/>
    <mergeCell ref="AM901:AM905"/>
    <mergeCell ref="AN901:AN905"/>
    <mergeCell ref="AO901:AO905"/>
    <mergeCell ref="AP901:AP905"/>
    <mergeCell ref="AQ901:AQ905"/>
    <mergeCell ref="AR901:AR905"/>
    <mergeCell ref="V903:V904"/>
    <mergeCell ref="A906:A910"/>
    <mergeCell ref="B906:B910"/>
    <mergeCell ref="C906:C910"/>
    <mergeCell ref="D906:D910"/>
    <mergeCell ref="E906:E910"/>
    <mergeCell ref="F906:F910"/>
    <mergeCell ref="G906:G910"/>
    <mergeCell ref="H906:H910"/>
    <mergeCell ref="I906:I910"/>
    <mergeCell ref="J906:J910"/>
    <mergeCell ref="K906:K910"/>
    <mergeCell ref="L906:L910"/>
    <mergeCell ref="M906:M910"/>
    <mergeCell ref="N906:N910"/>
    <mergeCell ref="O906:O910"/>
    <mergeCell ref="P906:P910"/>
    <mergeCell ref="Q906:Q910"/>
    <mergeCell ref="R906:R910"/>
    <mergeCell ref="S906:S910"/>
    <mergeCell ref="T906:T910"/>
    <mergeCell ref="U906:U910"/>
    <mergeCell ref="V906:V907"/>
    <mergeCell ref="Y906:Y910"/>
    <mergeCell ref="Z906:Z910"/>
    <mergeCell ref="AA906:AA910"/>
    <mergeCell ref="T901:T905"/>
    <mergeCell ref="U901:U905"/>
    <mergeCell ref="V901:V902"/>
    <mergeCell ref="Y901:Y905"/>
    <mergeCell ref="Z901:Z905"/>
    <mergeCell ref="AA901:AA905"/>
    <mergeCell ref="AB901:AB905"/>
    <mergeCell ref="AC901:AC905"/>
    <mergeCell ref="AD901:AD905"/>
    <mergeCell ref="AE901:AE905"/>
    <mergeCell ref="AF901:AF905"/>
    <mergeCell ref="AG901:AG905"/>
    <mergeCell ref="AH901:AH905"/>
    <mergeCell ref="AI901:AI905"/>
    <mergeCell ref="AJ901:AJ905"/>
    <mergeCell ref="AK901:AK905"/>
    <mergeCell ref="AL901:AL905"/>
    <mergeCell ref="V908:V909"/>
    <mergeCell ref="AG896:AG900"/>
    <mergeCell ref="AH896:AH900"/>
    <mergeCell ref="AI896:AI900"/>
    <mergeCell ref="AJ896:AJ900"/>
    <mergeCell ref="AK896:AK900"/>
    <mergeCell ref="AL896:AL900"/>
    <mergeCell ref="AM896:AM900"/>
    <mergeCell ref="AN896:AN900"/>
    <mergeCell ref="AO896:AO900"/>
    <mergeCell ref="AP896:AP900"/>
    <mergeCell ref="AQ896:AQ900"/>
    <mergeCell ref="AR896:AR900"/>
    <mergeCell ref="V898:V899"/>
    <mergeCell ref="A901:A905"/>
    <mergeCell ref="B901:B905"/>
    <mergeCell ref="C901:C905"/>
    <mergeCell ref="D901:D905"/>
    <mergeCell ref="E901:E905"/>
    <mergeCell ref="F901:F905"/>
    <mergeCell ref="G901:G905"/>
    <mergeCell ref="H901:H905"/>
    <mergeCell ref="I901:I905"/>
    <mergeCell ref="J901:J905"/>
    <mergeCell ref="K901:K905"/>
    <mergeCell ref="L901:L905"/>
    <mergeCell ref="M901:M905"/>
    <mergeCell ref="N901:N905"/>
    <mergeCell ref="O901:O905"/>
    <mergeCell ref="P901:P905"/>
    <mergeCell ref="Q901:Q905"/>
    <mergeCell ref="R901:R905"/>
    <mergeCell ref="S901:S905"/>
    <mergeCell ref="A896:A900"/>
    <mergeCell ref="B896:B900"/>
    <mergeCell ref="C896:C900"/>
    <mergeCell ref="D896:D900"/>
    <mergeCell ref="E896:E900"/>
    <mergeCell ref="F896:F900"/>
    <mergeCell ref="G896:G900"/>
    <mergeCell ref="H896:H900"/>
    <mergeCell ref="I896:I900"/>
    <mergeCell ref="J896:J900"/>
    <mergeCell ref="K896:K900"/>
    <mergeCell ref="L896:L900"/>
    <mergeCell ref="M896:M900"/>
    <mergeCell ref="N896:N900"/>
    <mergeCell ref="O896:O900"/>
    <mergeCell ref="P896:P900"/>
    <mergeCell ref="Q896:Q900"/>
    <mergeCell ref="R896:R900"/>
    <mergeCell ref="S896:S900"/>
    <mergeCell ref="T896:T900"/>
    <mergeCell ref="U896:U900"/>
    <mergeCell ref="V896:V897"/>
    <mergeCell ref="Y896:Y900"/>
    <mergeCell ref="Z896:Z900"/>
    <mergeCell ref="AA896:AA900"/>
    <mergeCell ref="AB896:AB900"/>
    <mergeCell ref="AC896:AC900"/>
    <mergeCell ref="AD896:AD900"/>
    <mergeCell ref="AE896:AE900"/>
    <mergeCell ref="AF896:AF900"/>
    <mergeCell ref="X894:X895"/>
    <mergeCell ref="Y894:Y895"/>
    <mergeCell ref="Z894:Z895"/>
    <mergeCell ref="AA894:AA895"/>
    <mergeCell ref="AB894:AB895"/>
    <mergeCell ref="AE894:AE895"/>
    <mergeCell ref="AF894:AF895"/>
    <mergeCell ref="AJ891:AJ893"/>
    <mergeCell ref="AK891:AK893"/>
    <mergeCell ref="AL891:AL893"/>
    <mergeCell ref="AM891:AM893"/>
    <mergeCell ref="AN891:AN893"/>
    <mergeCell ref="AO891:AO893"/>
    <mergeCell ref="AP891:AP893"/>
    <mergeCell ref="AQ891:AQ893"/>
    <mergeCell ref="AR891:AR893"/>
    <mergeCell ref="A894:A895"/>
    <mergeCell ref="B894:B895"/>
    <mergeCell ref="C894:C895"/>
    <mergeCell ref="D894:D895"/>
    <mergeCell ref="E894:E895"/>
    <mergeCell ref="F894:F895"/>
    <mergeCell ref="G894:G895"/>
    <mergeCell ref="H894:H895"/>
    <mergeCell ref="I894:I895"/>
    <mergeCell ref="J894:J895"/>
    <mergeCell ref="K894:K895"/>
    <mergeCell ref="L894:L895"/>
    <mergeCell ref="M894:M895"/>
    <mergeCell ref="N894:N895"/>
    <mergeCell ref="O894:O895"/>
    <mergeCell ref="P894:P895"/>
    <mergeCell ref="Q894:Q895"/>
    <mergeCell ref="R894:R895"/>
    <mergeCell ref="S894:S895"/>
    <mergeCell ref="T894:T895"/>
    <mergeCell ref="U894:U895"/>
    <mergeCell ref="V894:V895"/>
    <mergeCell ref="W894:W895"/>
    <mergeCell ref="Q891:Q893"/>
    <mergeCell ref="R891:R893"/>
    <mergeCell ref="S891:S893"/>
    <mergeCell ref="T891:T893"/>
    <mergeCell ref="U891:U893"/>
    <mergeCell ref="V891:V892"/>
    <mergeCell ref="Y891:Y893"/>
    <mergeCell ref="Z891:Z893"/>
    <mergeCell ref="AA891:AA893"/>
    <mergeCell ref="AB891:AB893"/>
    <mergeCell ref="AC891:AC893"/>
    <mergeCell ref="AD891:AD893"/>
    <mergeCell ref="AE891:AE893"/>
    <mergeCell ref="AF891:AF893"/>
    <mergeCell ref="AG891:AG893"/>
    <mergeCell ref="AH891:AH893"/>
    <mergeCell ref="AI891:AI893"/>
    <mergeCell ref="AQ894:AQ895"/>
    <mergeCell ref="AR894:AR895"/>
    <mergeCell ref="AG894:AG895"/>
    <mergeCell ref="AH894:AH895"/>
    <mergeCell ref="AI894:AI895"/>
    <mergeCell ref="AJ894:AJ895"/>
    <mergeCell ref="AK894:AK895"/>
    <mergeCell ref="AL894:AL895"/>
    <mergeCell ref="AM894:AM895"/>
    <mergeCell ref="AN894:AN895"/>
    <mergeCell ref="AO894:AO895"/>
    <mergeCell ref="AP894:AP895"/>
    <mergeCell ref="AD886:AD890"/>
    <mergeCell ref="AE886:AE890"/>
    <mergeCell ref="AF886:AF890"/>
    <mergeCell ref="AG886:AG890"/>
    <mergeCell ref="AH886:AH890"/>
    <mergeCell ref="AI886:AI890"/>
    <mergeCell ref="AJ886:AJ890"/>
    <mergeCell ref="AK886:AK890"/>
    <mergeCell ref="AL886:AL890"/>
    <mergeCell ref="AM886:AM890"/>
    <mergeCell ref="AN886:AN890"/>
    <mergeCell ref="AO886:AO890"/>
    <mergeCell ref="AP886:AP890"/>
    <mergeCell ref="AQ886:AQ890"/>
    <mergeCell ref="AR886:AR890"/>
    <mergeCell ref="V888:V889"/>
    <mergeCell ref="A891:A893"/>
    <mergeCell ref="B891:B893"/>
    <mergeCell ref="C891:C893"/>
    <mergeCell ref="D891:D893"/>
    <mergeCell ref="E891:E893"/>
    <mergeCell ref="F891:F893"/>
    <mergeCell ref="G891:G893"/>
    <mergeCell ref="H891:H893"/>
    <mergeCell ref="I891:I893"/>
    <mergeCell ref="J891:J893"/>
    <mergeCell ref="K891:K893"/>
    <mergeCell ref="L891:L893"/>
    <mergeCell ref="M891:M893"/>
    <mergeCell ref="N891:N893"/>
    <mergeCell ref="O891:O893"/>
    <mergeCell ref="P891:P893"/>
    <mergeCell ref="AN884:AN885"/>
    <mergeCell ref="AO884:AO885"/>
    <mergeCell ref="AP884:AP885"/>
    <mergeCell ref="AQ884:AQ885"/>
    <mergeCell ref="AR884:AR885"/>
    <mergeCell ref="A886:A890"/>
    <mergeCell ref="B886:B890"/>
    <mergeCell ref="C886:C890"/>
    <mergeCell ref="D886:D890"/>
    <mergeCell ref="E886:E890"/>
    <mergeCell ref="F886:F890"/>
    <mergeCell ref="G886:G890"/>
    <mergeCell ref="H886:H890"/>
    <mergeCell ref="I886:I890"/>
    <mergeCell ref="J886:J890"/>
    <mergeCell ref="K886:K890"/>
    <mergeCell ref="L886:L890"/>
    <mergeCell ref="M886:M890"/>
    <mergeCell ref="N886:N890"/>
    <mergeCell ref="O886:O890"/>
    <mergeCell ref="P886:P890"/>
    <mergeCell ref="Q886:Q890"/>
    <mergeCell ref="R886:R890"/>
    <mergeCell ref="S886:S890"/>
    <mergeCell ref="T886:T890"/>
    <mergeCell ref="U886:U890"/>
    <mergeCell ref="V886:V887"/>
    <mergeCell ref="Y886:Y890"/>
    <mergeCell ref="Z886:Z890"/>
    <mergeCell ref="AA886:AA890"/>
    <mergeCell ref="AB886:AB890"/>
    <mergeCell ref="AC886:AC890"/>
    <mergeCell ref="U884:U885"/>
    <mergeCell ref="V884:V885"/>
    <mergeCell ref="W884:W885"/>
    <mergeCell ref="X884:X885"/>
    <mergeCell ref="Y884:Y885"/>
    <mergeCell ref="Z884:Z885"/>
    <mergeCell ref="AA884:AA885"/>
    <mergeCell ref="AB884:AB885"/>
    <mergeCell ref="AE884:AE885"/>
    <mergeCell ref="AF884:AF885"/>
    <mergeCell ref="AG884:AG885"/>
    <mergeCell ref="AH884:AH885"/>
    <mergeCell ref="AI884:AI885"/>
    <mergeCell ref="AJ884:AJ885"/>
    <mergeCell ref="AK884:AK885"/>
    <mergeCell ref="AL884:AL885"/>
    <mergeCell ref="AM884:AM885"/>
    <mergeCell ref="AG882:AG883"/>
    <mergeCell ref="AH882:AH883"/>
    <mergeCell ref="AI882:AI883"/>
    <mergeCell ref="AJ882:AJ883"/>
    <mergeCell ref="AK882:AK883"/>
    <mergeCell ref="AL882:AL883"/>
    <mergeCell ref="AM882:AM883"/>
    <mergeCell ref="AN882:AN883"/>
    <mergeCell ref="AO882:AO883"/>
    <mergeCell ref="AP882:AP883"/>
    <mergeCell ref="AQ882:AQ883"/>
    <mergeCell ref="AR882:AR883"/>
    <mergeCell ref="A884:A885"/>
    <mergeCell ref="B884:B885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L884:L885"/>
    <mergeCell ref="M884:M885"/>
    <mergeCell ref="N884:N885"/>
    <mergeCell ref="O884:O885"/>
    <mergeCell ref="P884:P885"/>
    <mergeCell ref="Q884:Q885"/>
    <mergeCell ref="R884:R885"/>
    <mergeCell ref="S884:S885"/>
    <mergeCell ref="T884:T885"/>
    <mergeCell ref="AR877:AR881"/>
    <mergeCell ref="V879:V880"/>
    <mergeCell ref="A882:A883"/>
    <mergeCell ref="B882:B883"/>
    <mergeCell ref="C882:C883"/>
    <mergeCell ref="D882:D883"/>
    <mergeCell ref="E882:E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O882:O883"/>
    <mergeCell ref="P882:P883"/>
    <mergeCell ref="Q882:Q883"/>
    <mergeCell ref="R882:R883"/>
    <mergeCell ref="S882:S883"/>
    <mergeCell ref="T882:T883"/>
    <mergeCell ref="U882:U883"/>
    <mergeCell ref="V882:V883"/>
    <mergeCell ref="W882:W883"/>
    <mergeCell ref="X882:X883"/>
    <mergeCell ref="Y882:Y883"/>
    <mergeCell ref="Z882:Z883"/>
    <mergeCell ref="AA882:AA883"/>
    <mergeCell ref="AB882:AB883"/>
    <mergeCell ref="AE882:AE883"/>
    <mergeCell ref="AF882:AF883"/>
    <mergeCell ref="AA877:AA881"/>
    <mergeCell ref="AB877:AB881"/>
    <mergeCell ref="AC877:AC881"/>
    <mergeCell ref="AD877:AD881"/>
    <mergeCell ref="AE877:AE881"/>
    <mergeCell ref="AF877:AF881"/>
    <mergeCell ref="AG877:AG881"/>
    <mergeCell ref="AH877:AH881"/>
    <mergeCell ref="AI877:AI881"/>
    <mergeCell ref="AJ877:AJ881"/>
    <mergeCell ref="AK877:AK881"/>
    <mergeCell ref="AL877:AL881"/>
    <mergeCell ref="AM877:AM881"/>
    <mergeCell ref="AN877:AN881"/>
    <mergeCell ref="AO877:AO881"/>
    <mergeCell ref="AP877:AP881"/>
    <mergeCell ref="AQ877:AQ881"/>
    <mergeCell ref="AK874:AK876"/>
    <mergeCell ref="AL874:AL876"/>
    <mergeCell ref="AM874:AM876"/>
    <mergeCell ref="AN874:AN876"/>
    <mergeCell ref="AO874:AO876"/>
    <mergeCell ref="AP874:AP876"/>
    <mergeCell ref="AQ874:AQ876"/>
    <mergeCell ref="AR874:AR876"/>
    <mergeCell ref="A877:A881"/>
    <mergeCell ref="B877:B881"/>
    <mergeCell ref="C877:C881"/>
    <mergeCell ref="D877:D881"/>
    <mergeCell ref="E877:E881"/>
    <mergeCell ref="F877:F881"/>
    <mergeCell ref="G877:G881"/>
    <mergeCell ref="H877:H881"/>
    <mergeCell ref="I877:I881"/>
    <mergeCell ref="J877:J881"/>
    <mergeCell ref="K877:K881"/>
    <mergeCell ref="L877:L881"/>
    <mergeCell ref="M877:M881"/>
    <mergeCell ref="N877:N881"/>
    <mergeCell ref="O877:O881"/>
    <mergeCell ref="P877:P881"/>
    <mergeCell ref="Q877:Q881"/>
    <mergeCell ref="R877:R881"/>
    <mergeCell ref="S877:S881"/>
    <mergeCell ref="T877:T881"/>
    <mergeCell ref="U877:U881"/>
    <mergeCell ref="V877:V878"/>
    <mergeCell ref="Y877:Y881"/>
    <mergeCell ref="Z877:Z881"/>
    <mergeCell ref="R874:R876"/>
    <mergeCell ref="S874:S876"/>
    <mergeCell ref="T874:T876"/>
    <mergeCell ref="U874:U876"/>
    <mergeCell ref="V874:V875"/>
    <mergeCell ref="Y874:Y876"/>
    <mergeCell ref="Z874:Z876"/>
    <mergeCell ref="AA874:AA876"/>
    <mergeCell ref="AB874:AB876"/>
    <mergeCell ref="AC874:AC876"/>
    <mergeCell ref="AD874:AD876"/>
    <mergeCell ref="AE874:AE876"/>
    <mergeCell ref="AF874:AF876"/>
    <mergeCell ref="AG874:AG876"/>
    <mergeCell ref="AH874:AH876"/>
    <mergeCell ref="AI874:AI876"/>
    <mergeCell ref="AJ874:AJ876"/>
    <mergeCell ref="A874:A876"/>
    <mergeCell ref="B874:B876"/>
    <mergeCell ref="C874:C876"/>
    <mergeCell ref="D874:D876"/>
    <mergeCell ref="E874:E876"/>
    <mergeCell ref="F874:F876"/>
    <mergeCell ref="G874:G876"/>
    <mergeCell ref="H874:H876"/>
    <mergeCell ref="I874:I876"/>
    <mergeCell ref="J874:J876"/>
    <mergeCell ref="K874:K876"/>
    <mergeCell ref="L874:L876"/>
    <mergeCell ref="M874:M876"/>
    <mergeCell ref="N874:N876"/>
    <mergeCell ref="O874:O876"/>
    <mergeCell ref="P874:P876"/>
    <mergeCell ref="Q874:Q876"/>
    <mergeCell ref="AC869:AC873"/>
    <mergeCell ref="AD869:AD873"/>
    <mergeCell ref="AE869:AE873"/>
    <mergeCell ref="AF869:AF873"/>
    <mergeCell ref="AG869:AG873"/>
    <mergeCell ref="AH869:AH873"/>
    <mergeCell ref="AI869:AI873"/>
    <mergeCell ref="AJ869:AJ873"/>
    <mergeCell ref="AK869:AK873"/>
    <mergeCell ref="AL869:AL873"/>
    <mergeCell ref="AM869:AM873"/>
    <mergeCell ref="AN869:AN873"/>
    <mergeCell ref="AO869:AO873"/>
    <mergeCell ref="AP869:AP873"/>
    <mergeCell ref="AQ869:AQ873"/>
    <mergeCell ref="AR869:AR873"/>
    <mergeCell ref="V871:V872"/>
    <mergeCell ref="AN864:AN868"/>
    <mergeCell ref="AO864:AO868"/>
    <mergeCell ref="AP864:AP868"/>
    <mergeCell ref="AQ864:AQ868"/>
    <mergeCell ref="AR864:AR868"/>
    <mergeCell ref="V866:V867"/>
    <mergeCell ref="A869:A873"/>
    <mergeCell ref="B869:B873"/>
    <mergeCell ref="C869:C873"/>
    <mergeCell ref="D869:D873"/>
    <mergeCell ref="E869:E873"/>
    <mergeCell ref="F869:F873"/>
    <mergeCell ref="G869:G873"/>
    <mergeCell ref="H869:H873"/>
    <mergeCell ref="I869:I873"/>
    <mergeCell ref="J869:J873"/>
    <mergeCell ref="K869:K873"/>
    <mergeCell ref="L869:L873"/>
    <mergeCell ref="M869:M873"/>
    <mergeCell ref="N869:N873"/>
    <mergeCell ref="O869:O873"/>
    <mergeCell ref="P869:P873"/>
    <mergeCell ref="Q869:Q873"/>
    <mergeCell ref="R869:R873"/>
    <mergeCell ref="S869:S873"/>
    <mergeCell ref="T869:T873"/>
    <mergeCell ref="U869:U873"/>
    <mergeCell ref="V869:V870"/>
    <mergeCell ref="Y869:Y873"/>
    <mergeCell ref="Z869:Z873"/>
    <mergeCell ref="AA869:AA873"/>
    <mergeCell ref="AB869:AB873"/>
    <mergeCell ref="U864:U868"/>
    <mergeCell ref="V864:V865"/>
    <mergeCell ref="Y864:Y868"/>
    <mergeCell ref="Z864:Z868"/>
    <mergeCell ref="AA864:AA868"/>
    <mergeCell ref="AB864:AB868"/>
    <mergeCell ref="AC864:AC868"/>
    <mergeCell ref="AD864:AD868"/>
    <mergeCell ref="AE864:AE868"/>
    <mergeCell ref="AF864:AF868"/>
    <mergeCell ref="AG864:AG868"/>
    <mergeCell ref="AH864:AH868"/>
    <mergeCell ref="AI864:AI868"/>
    <mergeCell ref="AJ864:AJ868"/>
    <mergeCell ref="AK864:AK868"/>
    <mergeCell ref="AL864:AL868"/>
    <mergeCell ref="AM864:AM868"/>
    <mergeCell ref="AG861:AG863"/>
    <mergeCell ref="AH861:AH863"/>
    <mergeCell ref="AI861:AI863"/>
    <mergeCell ref="AJ861:AJ863"/>
    <mergeCell ref="AK861:AK863"/>
    <mergeCell ref="AL861:AL863"/>
    <mergeCell ref="AM861:AM863"/>
    <mergeCell ref="AN861:AN863"/>
    <mergeCell ref="AO861:AO863"/>
    <mergeCell ref="AP861:AP863"/>
    <mergeCell ref="AQ861:AQ863"/>
    <mergeCell ref="AR861:AR863"/>
    <mergeCell ref="A864:A868"/>
    <mergeCell ref="B864:B868"/>
    <mergeCell ref="C864:C868"/>
    <mergeCell ref="D864:D868"/>
    <mergeCell ref="E864:E868"/>
    <mergeCell ref="F864:F868"/>
    <mergeCell ref="G864:G868"/>
    <mergeCell ref="H864:H868"/>
    <mergeCell ref="I864:I868"/>
    <mergeCell ref="J864:J868"/>
    <mergeCell ref="K864:K868"/>
    <mergeCell ref="L864:L868"/>
    <mergeCell ref="M864:M868"/>
    <mergeCell ref="N864:N868"/>
    <mergeCell ref="O864:O868"/>
    <mergeCell ref="P864:P868"/>
    <mergeCell ref="Q864:Q868"/>
    <mergeCell ref="R864:R868"/>
    <mergeCell ref="S864:S868"/>
    <mergeCell ref="T864:T868"/>
    <mergeCell ref="A861:A863"/>
    <mergeCell ref="B861:B863"/>
    <mergeCell ref="C861:C863"/>
    <mergeCell ref="D861:D863"/>
    <mergeCell ref="E861:E863"/>
    <mergeCell ref="F861:F863"/>
    <mergeCell ref="G861:G863"/>
    <mergeCell ref="H861:H863"/>
    <mergeCell ref="I861:I863"/>
    <mergeCell ref="J861:J863"/>
    <mergeCell ref="K861:K863"/>
    <mergeCell ref="L861:L863"/>
    <mergeCell ref="M861:M863"/>
    <mergeCell ref="N861:N863"/>
    <mergeCell ref="O861:O863"/>
    <mergeCell ref="P861:P863"/>
    <mergeCell ref="Q861:Q863"/>
    <mergeCell ref="R861:R863"/>
    <mergeCell ref="S861:S863"/>
    <mergeCell ref="T861:T863"/>
    <mergeCell ref="U861:U863"/>
    <mergeCell ref="V861:V862"/>
    <mergeCell ref="Y861:Y863"/>
    <mergeCell ref="Z861:Z863"/>
    <mergeCell ref="AA861:AA863"/>
    <mergeCell ref="AB861:AB863"/>
    <mergeCell ref="AC861:AC863"/>
    <mergeCell ref="AD861:AD863"/>
    <mergeCell ref="AE861:AE863"/>
    <mergeCell ref="AF861:AF863"/>
    <mergeCell ref="AA856:AA860"/>
    <mergeCell ref="AB856:AB860"/>
    <mergeCell ref="AC856:AC860"/>
    <mergeCell ref="AD856:AD860"/>
    <mergeCell ref="AE856:AE860"/>
    <mergeCell ref="AF856:AF860"/>
    <mergeCell ref="AQ853:AQ855"/>
    <mergeCell ref="AR853:AR855"/>
    <mergeCell ref="A856:A860"/>
    <mergeCell ref="B856:B860"/>
    <mergeCell ref="C856:C860"/>
    <mergeCell ref="D856:D860"/>
    <mergeCell ref="E856:E860"/>
    <mergeCell ref="F856:F860"/>
    <mergeCell ref="G856:G860"/>
    <mergeCell ref="H856:H860"/>
    <mergeCell ref="I856:I860"/>
    <mergeCell ref="J856:J860"/>
    <mergeCell ref="K856:K860"/>
    <mergeCell ref="L856:L860"/>
    <mergeCell ref="M856:M860"/>
    <mergeCell ref="N856:N860"/>
    <mergeCell ref="O856:O860"/>
    <mergeCell ref="P856:P860"/>
    <mergeCell ref="Q856:Q860"/>
    <mergeCell ref="R856:R860"/>
    <mergeCell ref="S856:S860"/>
    <mergeCell ref="T856:T860"/>
    <mergeCell ref="U856:U860"/>
    <mergeCell ref="V856:V857"/>
    <mergeCell ref="Y856:Y860"/>
    <mergeCell ref="Z856:Z860"/>
    <mergeCell ref="T853:T855"/>
    <mergeCell ref="U853:U855"/>
    <mergeCell ref="V853:V855"/>
    <mergeCell ref="W853:W855"/>
    <mergeCell ref="X853:X855"/>
    <mergeCell ref="Y853:Y855"/>
    <mergeCell ref="Z853:Z855"/>
    <mergeCell ref="AA853:AA855"/>
    <mergeCell ref="AB853:AB855"/>
    <mergeCell ref="AC853:AC855"/>
    <mergeCell ref="AD853:AD855"/>
    <mergeCell ref="AE853:AE855"/>
    <mergeCell ref="AF853:AF855"/>
    <mergeCell ref="AG853:AG855"/>
    <mergeCell ref="AH853:AH855"/>
    <mergeCell ref="AI853:AI855"/>
    <mergeCell ref="AJ853:AJ855"/>
    <mergeCell ref="AR856:AR860"/>
    <mergeCell ref="V858:V859"/>
    <mergeCell ref="AG856:AG860"/>
    <mergeCell ref="AH856:AH860"/>
    <mergeCell ref="AI856:AI860"/>
    <mergeCell ref="AJ856:AJ860"/>
    <mergeCell ref="AK856:AK860"/>
    <mergeCell ref="AL856:AL860"/>
    <mergeCell ref="AM856:AM860"/>
    <mergeCell ref="AN856:AN860"/>
    <mergeCell ref="AO856:AO860"/>
    <mergeCell ref="AP856:AP860"/>
    <mergeCell ref="AQ856:AQ860"/>
    <mergeCell ref="S848:S852"/>
    <mergeCell ref="P850:P851"/>
    <mergeCell ref="A853:A855"/>
    <mergeCell ref="B853:B855"/>
    <mergeCell ref="C853:C855"/>
    <mergeCell ref="D853:D855"/>
    <mergeCell ref="E853:E855"/>
    <mergeCell ref="F853:F855"/>
    <mergeCell ref="G853:G855"/>
    <mergeCell ref="H853:H855"/>
    <mergeCell ref="I853:I855"/>
    <mergeCell ref="J853:J855"/>
    <mergeCell ref="K853:K855"/>
    <mergeCell ref="L853:L855"/>
    <mergeCell ref="M853:M855"/>
    <mergeCell ref="N853:N855"/>
    <mergeCell ref="O853:O855"/>
    <mergeCell ref="P853:P854"/>
    <mergeCell ref="S853:S855"/>
    <mergeCell ref="AC845:AC847"/>
    <mergeCell ref="AD845:AD847"/>
    <mergeCell ref="AE845:AE847"/>
    <mergeCell ref="AF845:AF847"/>
    <mergeCell ref="AG845:AG847"/>
    <mergeCell ref="AH845:AH847"/>
    <mergeCell ref="AI845:AI847"/>
    <mergeCell ref="AJ845:AJ847"/>
    <mergeCell ref="AK845:AK847"/>
    <mergeCell ref="AL845:AL847"/>
    <mergeCell ref="AM845:AM847"/>
    <mergeCell ref="AN845:AN847"/>
    <mergeCell ref="AO845:AO847"/>
    <mergeCell ref="AP845:AP847"/>
    <mergeCell ref="AK853:AK855"/>
    <mergeCell ref="AL853:AL855"/>
    <mergeCell ref="AM853:AM855"/>
    <mergeCell ref="AN853:AN855"/>
    <mergeCell ref="AO853:AO855"/>
    <mergeCell ref="AP853:AP855"/>
    <mergeCell ref="T848:T852"/>
    <mergeCell ref="U848:U852"/>
    <mergeCell ref="V848:V852"/>
    <mergeCell ref="W848:W852"/>
    <mergeCell ref="X848:X852"/>
    <mergeCell ref="Y848:Y852"/>
    <mergeCell ref="Z848:Z852"/>
    <mergeCell ref="AA848:AA852"/>
    <mergeCell ref="AB848:AB852"/>
    <mergeCell ref="AC848:AC852"/>
    <mergeCell ref="AD848:AD852"/>
    <mergeCell ref="AE848:AE852"/>
    <mergeCell ref="AF848:AF852"/>
    <mergeCell ref="AG848:AG852"/>
    <mergeCell ref="AH848:AH852"/>
    <mergeCell ref="AI848:AI852"/>
    <mergeCell ref="AJ848:AJ852"/>
    <mergeCell ref="AK848:AK852"/>
    <mergeCell ref="AL848:AL852"/>
    <mergeCell ref="AM848:AM852"/>
    <mergeCell ref="AN848:AN852"/>
    <mergeCell ref="AO848:AO852"/>
    <mergeCell ref="AP848:AP852"/>
    <mergeCell ref="AQ845:AQ847"/>
    <mergeCell ref="AR845:AR847"/>
    <mergeCell ref="A848:A852"/>
    <mergeCell ref="B848:B852"/>
    <mergeCell ref="C848:C852"/>
    <mergeCell ref="D848:D852"/>
    <mergeCell ref="E848:E852"/>
    <mergeCell ref="F848:F852"/>
    <mergeCell ref="G848:G852"/>
    <mergeCell ref="H848:H852"/>
    <mergeCell ref="I848:I852"/>
    <mergeCell ref="J848:J852"/>
    <mergeCell ref="K848:K852"/>
    <mergeCell ref="L848:L852"/>
    <mergeCell ref="M848:M852"/>
    <mergeCell ref="N848:N852"/>
    <mergeCell ref="O848:O852"/>
    <mergeCell ref="P848:P849"/>
    <mergeCell ref="AI843:AI844"/>
    <mergeCell ref="AJ843:AJ844"/>
    <mergeCell ref="AK843:AK844"/>
    <mergeCell ref="AL843:AL844"/>
    <mergeCell ref="AM843:AM844"/>
    <mergeCell ref="AN843:AN844"/>
    <mergeCell ref="A845:A847"/>
    <mergeCell ref="B845:B847"/>
    <mergeCell ref="C845:C847"/>
    <mergeCell ref="D845:D847"/>
    <mergeCell ref="E845:E847"/>
    <mergeCell ref="F845:F847"/>
    <mergeCell ref="G845:G847"/>
    <mergeCell ref="H845:H847"/>
    <mergeCell ref="I845:I847"/>
    <mergeCell ref="J845:J847"/>
    <mergeCell ref="K845:K847"/>
    <mergeCell ref="L845:L847"/>
    <mergeCell ref="M845:M847"/>
    <mergeCell ref="N845:N847"/>
    <mergeCell ref="O845:O847"/>
    <mergeCell ref="P845:P847"/>
    <mergeCell ref="Q845:Q847"/>
    <mergeCell ref="R845:R847"/>
    <mergeCell ref="S845:S847"/>
    <mergeCell ref="T845:T847"/>
    <mergeCell ref="U845:U847"/>
    <mergeCell ref="V845:V846"/>
    <mergeCell ref="Y845:Y847"/>
    <mergeCell ref="Z845:Z847"/>
    <mergeCell ref="AA845:AA847"/>
    <mergeCell ref="AB845:AB847"/>
    <mergeCell ref="R843:R844"/>
    <mergeCell ref="S843:S844"/>
    <mergeCell ref="T843:T844"/>
    <mergeCell ref="U843:U844"/>
    <mergeCell ref="V843:V844"/>
    <mergeCell ref="W843:W844"/>
    <mergeCell ref="X843:X844"/>
    <mergeCell ref="Y843:Y844"/>
    <mergeCell ref="Z843:Z844"/>
    <mergeCell ref="AA843:AA844"/>
    <mergeCell ref="AB843:AB844"/>
    <mergeCell ref="AC843:AC844"/>
    <mergeCell ref="AD843:AD844"/>
    <mergeCell ref="AE843:AE844"/>
    <mergeCell ref="AF843:AF844"/>
    <mergeCell ref="AG843:AG844"/>
    <mergeCell ref="AH843:AH844"/>
    <mergeCell ref="A843:A844"/>
    <mergeCell ref="B843:B844"/>
    <mergeCell ref="C843:C844"/>
    <mergeCell ref="D843:D844"/>
    <mergeCell ref="E843:E844"/>
    <mergeCell ref="F843:F844"/>
    <mergeCell ref="G843:G844"/>
    <mergeCell ref="H843:H844"/>
    <mergeCell ref="I843:I844"/>
    <mergeCell ref="J843:J844"/>
    <mergeCell ref="K843:K844"/>
    <mergeCell ref="L843:L844"/>
    <mergeCell ref="M843:M844"/>
    <mergeCell ref="N843:N844"/>
    <mergeCell ref="O843:O844"/>
    <mergeCell ref="P843:P844"/>
    <mergeCell ref="Q843:Q844"/>
    <mergeCell ref="AB840:AB842"/>
    <mergeCell ref="AC840:AC842"/>
    <mergeCell ref="AD840:AD842"/>
    <mergeCell ref="AE840:AE842"/>
    <mergeCell ref="AF840:AF842"/>
    <mergeCell ref="AG840:AG842"/>
    <mergeCell ref="AH840:AH842"/>
    <mergeCell ref="AI840:AI842"/>
    <mergeCell ref="AJ840:AJ842"/>
    <mergeCell ref="AK840:AK842"/>
    <mergeCell ref="AL840:AL842"/>
    <mergeCell ref="AM840:AM842"/>
    <mergeCell ref="AN840:AN842"/>
    <mergeCell ref="AO840:AO842"/>
    <mergeCell ref="AP840:AP842"/>
    <mergeCell ref="AQ840:AQ842"/>
    <mergeCell ref="AR840:AR842"/>
    <mergeCell ref="AL837:AL839"/>
    <mergeCell ref="AM837:AM839"/>
    <mergeCell ref="AN837:AN839"/>
    <mergeCell ref="AO837:AO839"/>
    <mergeCell ref="AP837:AP839"/>
    <mergeCell ref="AQ837:AQ839"/>
    <mergeCell ref="AR837:AR839"/>
    <mergeCell ref="A840:A842"/>
    <mergeCell ref="B840:B842"/>
    <mergeCell ref="C840:C842"/>
    <mergeCell ref="D840:D842"/>
    <mergeCell ref="E840:E842"/>
    <mergeCell ref="F840:F842"/>
    <mergeCell ref="G840:G842"/>
    <mergeCell ref="H840:H842"/>
    <mergeCell ref="I840:I842"/>
    <mergeCell ref="J840:J842"/>
    <mergeCell ref="K840:K842"/>
    <mergeCell ref="L840:L842"/>
    <mergeCell ref="M840:M842"/>
    <mergeCell ref="N840:N842"/>
    <mergeCell ref="O840:O842"/>
    <mergeCell ref="P840:P842"/>
    <mergeCell ref="Q840:Q842"/>
    <mergeCell ref="R840:R842"/>
    <mergeCell ref="S840:S842"/>
    <mergeCell ref="T840:T842"/>
    <mergeCell ref="U840:U842"/>
    <mergeCell ref="V840:V841"/>
    <mergeCell ref="Y840:Y842"/>
    <mergeCell ref="Z840:Z842"/>
    <mergeCell ref="AA840:AA842"/>
    <mergeCell ref="S837:S839"/>
    <mergeCell ref="T837:T839"/>
    <mergeCell ref="U837:U839"/>
    <mergeCell ref="V837:V838"/>
    <mergeCell ref="Y837:Y839"/>
    <mergeCell ref="Z837:Z839"/>
    <mergeCell ref="AA837:AA839"/>
    <mergeCell ref="AB837:AB839"/>
    <mergeCell ref="AC837:AC839"/>
    <mergeCell ref="AD837:AD839"/>
    <mergeCell ref="AE837:AE839"/>
    <mergeCell ref="AF837:AF839"/>
    <mergeCell ref="AG837:AG839"/>
    <mergeCell ref="AH837:AH839"/>
    <mergeCell ref="AI837:AI839"/>
    <mergeCell ref="AJ837:AJ839"/>
    <mergeCell ref="AK837:AK839"/>
    <mergeCell ref="AE834:AE836"/>
    <mergeCell ref="AF834:AF836"/>
    <mergeCell ref="AG834:AG836"/>
    <mergeCell ref="AH834:AH836"/>
    <mergeCell ref="AI834:AI836"/>
    <mergeCell ref="AJ834:AJ836"/>
    <mergeCell ref="AK834:AK836"/>
    <mergeCell ref="AL834:AL836"/>
    <mergeCell ref="AM834:AM836"/>
    <mergeCell ref="AN834:AN836"/>
    <mergeCell ref="AO834:AO836"/>
    <mergeCell ref="AP834:AP836"/>
    <mergeCell ref="AQ834:AQ836"/>
    <mergeCell ref="AR834:AR836"/>
    <mergeCell ref="A837:A839"/>
    <mergeCell ref="B837:B839"/>
    <mergeCell ref="C837:C839"/>
    <mergeCell ref="D837:D839"/>
    <mergeCell ref="E837:E839"/>
    <mergeCell ref="F837:F839"/>
    <mergeCell ref="G837:G839"/>
    <mergeCell ref="H837:H839"/>
    <mergeCell ref="I837:I839"/>
    <mergeCell ref="J837:J839"/>
    <mergeCell ref="K837:K839"/>
    <mergeCell ref="L837:L839"/>
    <mergeCell ref="M837:M839"/>
    <mergeCell ref="N837:N839"/>
    <mergeCell ref="O837:O839"/>
    <mergeCell ref="P837:P839"/>
    <mergeCell ref="Q837:Q839"/>
    <mergeCell ref="R837:R839"/>
    <mergeCell ref="AP829:AP833"/>
    <mergeCell ref="AQ829:AQ833"/>
    <mergeCell ref="AR829:AR833"/>
    <mergeCell ref="A834:A836"/>
    <mergeCell ref="B834:B836"/>
    <mergeCell ref="C834:C836"/>
    <mergeCell ref="D834:D836"/>
    <mergeCell ref="E834:E836"/>
    <mergeCell ref="F834:F836"/>
    <mergeCell ref="G834:G836"/>
    <mergeCell ref="H834:H836"/>
    <mergeCell ref="I834:I836"/>
    <mergeCell ref="J834:J836"/>
    <mergeCell ref="K834:K836"/>
    <mergeCell ref="L834:L836"/>
    <mergeCell ref="M834:M836"/>
    <mergeCell ref="N834:N836"/>
    <mergeCell ref="O834:O836"/>
    <mergeCell ref="P834:P836"/>
    <mergeCell ref="Q834:Q836"/>
    <mergeCell ref="R834:R836"/>
    <mergeCell ref="S834:S836"/>
    <mergeCell ref="T834:T836"/>
    <mergeCell ref="U834:U836"/>
    <mergeCell ref="V834:V835"/>
    <mergeCell ref="Y834:Y836"/>
    <mergeCell ref="Z834:Z836"/>
    <mergeCell ref="AA834:AA836"/>
    <mergeCell ref="AB834:AB836"/>
    <mergeCell ref="AC834:AC836"/>
    <mergeCell ref="AD834:AD836"/>
    <mergeCell ref="Y829:Y833"/>
    <mergeCell ref="Z829:Z833"/>
    <mergeCell ref="AA829:AA833"/>
    <mergeCell ref="AB829:AB833"/>
    <mergeCell ref="AC829:AC833"/>
    <mergeCell ref="AD829:AD833"/>
    <mergeCell ref="AE829:AE833"/>
    <mergeCell ref="AF829:AF833"/>
    <mergeCell ref="AG829:AG833"/>
    <mergeCell ref="AH829:AH833"/>
    <mergeCell ref="AI829:AI833"/>
    <mergeCell ref="AJ829:AJ833"/>
    <mergeCell ref="AK829:AK833"/>
    <mergeCell ref="AL829:AL833"/>
    <mergeCell ref="AM829:AM833"/>
    <mergeCell ref="AN829:AN833"/>
    <mergeCell ref="AO829:AO833"/>
    <mergeCell ref="AJ824:AJ828"/>
    <mergeCell ref="AK824:AK828"/>
    <mergeCell ref="AL824:AL828"/>
    <mergeCell ref="AM824:AM828"/>
    <mergeCell ref="AN824:AN828"/>
    <mergeCell ref="AO824:AO828"/>
    <mergeCell ref="AP824:AP828"/>
    <mergeCell ref="AQ824:AQ828"/>
    <mergeCell ref="AR824:AR828"/>
    <mergeCell ref="V826:V827"/>
    <mergeCell ref="A829:A833"/>
    <mergeCell ref="B829:B833"/>
    <mergeCell ref="C829:C833"/>
    <mergeCell ref="D829:D833"/>
    <mergeCell ref="E829:E833"/>
    <mergeCell ref="F829:F833"/>
    <mergeCell ref="G829:G833"/>
    <mergeCell ref="H829:H833"/>
    <mergeCell ref="I829:I833"/>
    <mergeCell ref="J829:J830"/>
    <mergeCell ref="M829:M833"/>
    <mergeCell ref="N829:N833"/>
    <mergeCell ref="O829:O833"/>
    <mergeCell ref="P829:P833"/>
    <mergeCell ref="Q829:Q833"/>
    <mergeCell ref="R829:R833"/>
    <mergeCell ref="S829:S833"/>
    <mergeCell ref="T829:T833"/>
    <mergeCell ref="U829:U833"/>
    <mergeCell ref="V829:V833"/>
    <mergeCell ref="W829:W833"/>
    <mergeCell ref="X829:X833"/>
    <mergeCell ref="Q824:Q828"/>
    <mergeCell ref="R824:R828"/>
    <mergeCell ref="S824:S828"/>
    <mergeCell ref="T824:T828"/>
    <mergeCell ref="U824:U828"/>
    <mergeCell ref="V824:V825"/>
    <mergeCell ref="Y824:Y828"/>
    <mergeCell ref="Z824:Z828"/>
    <mergeCell ref="AA824:AA828"/>
    <mergeCell ref="AB824:AB828"/>
    <mergeCell ref="AC824:AC828"/>
    <mergeCell ref="AD824:AD828"/>
    <mergeCell ref="AE824:AE828"/>
    <mergeCell ref="AF824:AF828"/>
    <mergeCell ref="AG824:AG828"/>
    <mergeCell ref="AH824:AH828"/>
    <mergeCell ref="AI824:AI828"/>
    <mergeCell ref="AC821:AC823"/>
    <mergeCell ref="AD821:AD823"/>
    <mergeCell ref="AE821:AE823"/>
    <mergeCell ref="AF821:AF823"/>
    <mergeCell ref="AG821:AG823"/>
    <mergeCell ref="AH821:AH823"/>
    <mergeCell ref="AI821:AI823"/>
    <mergeCell ref="AJ821:AJ823"/>
    <mergeCell ref="AK821:AK823"/>
    <mergeCell ref="AL821:AL823"/>
    <mergeCell ref="AM821:AM823"/>
    <mergeCell ref="AN821:AN823"/>
    <mergeCell ref="AO821:AO823"/>
    <mergeCell ref="AP821:AP823"/>
    <mergeCell ref="AQ821:AQ823"/>
    <mergeCell ref="AR821:AR823"/>
    <mergeCell ref="A824:A828"/>
    <mergeCell ref="B824:B828"/>
    <mergeCell ref="C824:C828"/>
    <mergeCell ref="D824:D828"/>
    <mergeCell ref="E824:E828"/>
    <mergeCell ref="F824:F828"/>
    <mergeCell ref="G824:G828"/>
    <mergeCell ref="H824:H828"/>
    <mergeCell ref="I824:I828"/>
    <mergeCell ref="J824:J828"/>
    <mergeCell ref="K824:K828"/>
    <mergeCell ref="L824:L828"/>
    <mergeCell ref="M824:M828"/>
    <mergeCell ref="N824:N828"/>
    <mergeCell ref="O824:O828"/>
    <mergeCell ref="P824:P828"/>
    <mergeCell ref="AM818:AM820"/>
    <mergeCell ref="AN818:AN820"/>
    <mergeCell ref="AO818:AO820"/>
    <mergeCell ref="AP818:AP820"/>
    <mergeCell ref="AQ818:AQ820"/>
    <mergeCell ref="AR818:AR820"/>
    <mergeCell ref="A821:A823"/>
    <mergeCell ref="B821:B823"/>
    <mergeCell ref="C821:C823"/>
    <mergeCell ref="D821:D823"/>
    <mergeCell ref="E821:E823"/>
    <mergeCell ref="F821:F823"/>
    <mergeCell ref="G821:G823"/>
    <mergeCell ref="H821:H823"/>
    <mergeCell ref="I821:I823"/>
    <mergeCell ref="J821:J823"/>
    <mergeCell ref="K821:K823"/>
    <mergeCell ref="L821:L823"/>
    <mergeCell ref="M821:M823"/>
    <mergeCell ref="N821:N823"/>
    <mergeCell ref="O821:O823"/>
    <mergeCell ref="P821:P823"/>
    <mergeCell ref="Q821:Q823"/>
    <mergeCell ref="R821:R823"/>
    <mergeCell ref="S821:S823"/>
    <mergeCell ref="T821:T823"/>
    <mergeCell ref="U821:U823"/>
    <mergeCell ref="V821:V822"/>
    <mergeCell ref="Y821:Y823"/>
    <mergeCell ref="Z821:Z823"/>
    <mergeCell ref="AA821:AA823"/>
    <mergeCell ref="AB821:AB823"/>
    <mergeCell ref="T818:T820"/>
    <mergeCell ref="U818:U820"/>
    <mergeCell ref="V818:V819"/>
    <mergeCell ref="Y818:Y820"/>
    <mergeCell ref="Z818:Z820"/>
    <mergeCell ref="AA818:AA820"/>
    <mergeCell ref="AB818:AB820"/>
    <mergeCell ref="AC818:AC820"/>
    <mergeCell ref="AD818:AD820"/>
    <mergeCell ref="AE818:AE820"/>
    <mergeCell ref="AF818:AF820"/>
    <mergeCell ref="AG818:AG820"/>
    <mergeCell ref="AH818:AH820"/>
    <mergeCell ref="AI818:AI820"/>
    <mergeCell ref="AJ818:AJ820"/>
    <mergeCell ref="AK818:AK820"/>
    <mergeCell ref="AL818:AL820"/>
    <mergeCell ref="AG813:AG817"/>
    <mergeCell ref="AH813:AH817"/>
    <mergeCell ref="AI813:AI817"/>
    <mergeCell ref="AJ813:AJ817"/>
    <mergeCell ref="AK813:AK817"/>
    <mergeCell ref="AL813:AL817"/>
    <mergeCell ref="AM813:AM817"/>
    <mergeCell ref="AN813:AN817"/>
    <mergeCell ref="AO813:AO817"/>
    <mergeCell ref="AP813:AP817"/>
    <mergeCell ref="AQ813:AQ817"/>
    <mergeCell ref="AR813:AR817"/>
    <mergeCell ref="V815:V816"/>
    <mergeCell ref="A818:A820"/>
    <mergeCell ref="B818:B820"/>
    <mergeCell ref="C818:C820"/>
    <mergeCell ref="D818:D820"/>
    <mergeCell ref="E818:E820"/>
    <mergeCell ref="F818:F820"/>
    <mergeCell ref="G818:G820"/>
    <mergeCell ref="H818:H820"/>
    <mergeCell ref="I818:I820"/>
    <mergeCell ref="J818:J820"/>
    <mergeCell ref="K818:K820"/>
    <mergeCell ref="L818:L820"/>
    <mergeCell ref="M818:M820"/>
    <mergeCell ref="N818:N820"/>
    <mergeCell ref="O818:O820"/>
    <mergeCell ref="P818:P820"/>
    <mergeCell ref="Q818:Q820"/>
    <mergeCell ref="R818:R820"/>
    <mergeCell ref="S818:S820"/>
    <mergeCell ref="AQ810:AQ812"/>
    <mergeCell ref="AR810:AR812"/>
    <mergeCell ref="A813:A817"/>
    <mergeCell ref="B813:B817"/>
    <mergeCell ref="C813:C817"/>
    <mergeCell ref="D813:D817"/>
    <mergeCell ref="E813:E817"/>
    <mergeCell ref="F813:F817"/>
    <mergeCell ref="G813:G817"/>
    <mergeCell ref="H813:H817"/>
    <mergeCell ref="I813:I817"/>
    <mergeCell ref="J813:J817"/>
    <mergeCell ref="K813:K817"/>
    <mergeCell ref="L813:L817"/>
    <mergeCell ref="M813:M817"/>
    <mergeCell ref="N813:N817"/>
    <mergeCell ref="O813:O817"/>
    <mergeCell ref="P813:P817"/>
    <mergeCell ref="Q813:Q817"/>
    <mergeCell ref="R813:R817"/>
    <mergeCell ref="S813:S817"/>
    <mergeCell ref="T813:T817"/>
    <mergeCell ref="U813:U817"/>
    <mergeCell ref="V813:V814"/>
    <mergeCell ref="Y813:Y817"/>
    <mergeCell ref="Z813:Z817"/>
    <mergeCell ref="AA813:AA817"/>
    <mergeCell ref="AB813:AB817"/>
    <mergeCell ref="AC813:AC817"/>
    <mergeCell ref="AD813:AD817"/>
    <mergeCell ref="AE813:AE817"/>
    <mergeCell ref="AF813:AF817"/>
    <mergeCell ref="Z810:Z812"/>
    <mergeCell ref="AA810:AA812"/>
    <mergeCell ref="AB810:AB812"/>
    <mergeCell ref="AC810:AC812"/>
    <mergeCell ref="AD810:AD812"/>
    <mergeCell ref="AE810:AE812"/>
    <mergeCell ref="AF810:AF812"/>
    <mergeCell ref="AG810:AG812"/>
    <mergeCell ref="AH810:AH812"/>
    <mergeCell ref="AI810:AI812"/>
    <mergeCell ref="AJ810:AJ812"/>
    <mergeCell ref="AK810:AK812"/>
    <mergeCell ref="AL810:AL812"/>
    <mergeCell ref="AM810:AM812"/>
    <mergeCell ref="AN810:AN812"/>
    <mergeCell ref="AO810:AO812"/>
    <mergeCell ref="AP810:AP812"/>
    <mergeCell ref="AJ807:AJ809"/>
    <mergeCell ref="AK807:AK809"/>
    <mergeCell ref="AL807:AL809"/>
    <mergeCell ref="AM807:AM809"/>
    <mergeCell ref="AN807:AN809"/>
    <mergeCell ref="AO807:AO809"/>
    <mergeCell ref="AP807:AP809"/>
    <mergeCell ref="AQ807:AQ809"/>
    <mergeCell ref="AR807:AR809"/>
    <mergeCell ref="A810:A812"/>
    <mergeCell ref="B810:B812"/>
    <mergeCell ref="C810:C812"/>
    <mergeCell ref="D810:D812"/>
    <mergeCell ref="E810:E812"/>
    <mergeCell ref="F810:F812"/>
    <mergeCell ref="G810:G812"/>
    <mergeCell ref="H810:H812"/>
    <mergeCell ref="I810:I812"/>
    <mergeCell ref="J810:J812"/>
    <mergeCell ref="K810:K812"/>
    <mergeCell ref="L810:L812"/>
    <mergeCell ref="M810:M812"/>
    <mergeCell ref="N810:N812"/>
    <mergeCell ref="O810:O812"/>
    <mergeCell ref="P810:P812"/>
    <mergeCell ref="Q810:Q812"/>
    <mergeCell ref="R810:R812"/>
    <mergeCell ref="S810:S812"/>
    <mergeCell ref="T810:T812"/>
    <mergeCell ref="U810:U812"/>
    <mergeCell ref="V810:V811"/>
    <mergeCell ref="Y810:Y812"/>
    <mergeCell ref="Q807:Q809"/>
    <mergeCell ref="R807:R809"/>
    <mergeCell ref="S807:S809"/>
    <mergeCell ref="T807:T809"/>
    <mergeCell ref="U807:U809"/>
    <mergeCell ref="V807:V808"/>
    <mergeCell ref="Y807:Y809"/>
    <mergeCell ref="Z807:Z809"/>
    <mergeCell ref="AA807:AA809"/>
    <mergeCell ref="AB807:AB809"/>
    <mergeCell ref="AC807:AC809"/>
    <mergeCell ref="AD807:AD809"/>
    <mergeCell ref="AE807:AE809"/>
    <mergeCell ref="AF807:AF809"/>
    <mergeCell ref="AG807:AG809"/>
    <mergeCell ref="AH807:AH809"/>
    <mergeCell ref="AI807:AI809"/>
    <mergeCell ref="Y805:Y806"/>
    <mergeCell ref="Z805:Z806"/>
    <mergeCell ref="AA805:AA806"/>
    <mergeCell ref="AB805:AB806"/>
    <mergeCell ref="AC805:AC806"/>
    <mergeCell ref="AD805:AD806"/>
    <mergeCell ref="AE805:AE806"/>
    <mergeCell ref="AF805:AF806"/>
    <mergeCell ref="AG805:AG806"/>
    <mergeCell ref="AH805:AH806"/>
    <mergeCell ref="AI805:AI806"/>
    <mergeCell ref="AJ805:AJ806"/>
    <mergeCell ref="AK805:AK806"/>
    <mergeCell ref="AL805:AL806"/>
    <mergeCell ref="AM805:AM806"/>
    <mergeCell ref="AN805:AN806"/>
    <mergeCell ref="A807:A809"/>
    <mergeCell ref="B807:B809"/>
    <mergeCell ref="C807:C809"/>
    <mergeCell ref="D807:D809"/>
    <mergeCell ref="E807:E809"/>
    <mergeCell ref="F807:F809"/>
    <mergeCell ref="G807:G809"/>
    <mergeCell ref="H807:H809"/>
    <mergeCell ref="I807:I809"/>
    <mergeCell ref="J807:J809"/>
    <mergeCell ref="K807:K809"/>
    <mergeCell ref="L807:L809"/>
    <mergeCell ref="M807:M809"/>
    <mergeCell ref="N807:N809"/>
    <mergeCell ref="O807:O809"/>
    <mergeCell ref="P807:P809"/>
    <mergeCell ref="AK802:AK804"/>
    <mergeCell ref="AL802:AL804"/>
    <mergeCell ref="AM802:AM804"/>
    <mergeCell ref="AN802:AN804"/>
    <mergeCell ref="AO802:AO804"/>
    <mergeCell ref="AP802:AP804"/>
    <mergeCell ref="AQ802:AQ804"/>
    <mergeCell ref="AR802:AR804"/>
    <mergeCell ref="A805:A806"/>
    <mergeCell ref="B805:B806"/>
    <mergeCell ref="C805:C806"/>
    <mergeCell ref="D805:D806"/>
    <mergeCell ref="E805:E806"/>
    <mergeCell ref="F805:F806"/>
    <mergeCell ref="G805:G806"/>
    <mergeCell ref="H805:H806"/>
    <mergeCell ref="I805:I806"/>
    <mergeCell ref="J805:J806"/>
    <mergeCell ref="K805:K806"/>
    <mergeCell ref="L805:L806"/>
    <mergeCell ref="M805:M806"/>
    <mergeCell ref="N805:N806"/>
    <mergeCell ref="O805:O806"/>
    <mergeCell ref="P805:P806"/>
    <mergeCell ref="Q805:Q806"/>
    <mergeCell ref="R805:R806"/>
    <mergeCell ref="S805:S806"/>
    <mergeCell ref="T805:T806"/>
    <mergeCell ref="U805:U806"/>
    <mergeCell ref="V805:V806"/>
    <mergeCell ref="W805:W806"/>
    <mergeCell ref="X805:X806"/>
    <mergeCell ref="R802:R804"/>
    <mergeCell ref="S802:S804"/>
    <mergeCell ref="T802:T804"/>
    <mergeCell ref="U802:U804"/>
    <mergeCell ref="V802:V803"/>
    <mergeCell ref="Y802:Y804"/>
    <mergeCell ref="Z802:Z804"/>
    <mergeCell ref="AA802:AA804"/>
    <mergeCell ref="AB802:AB804"/>
    <mergeCell ref="AC802:AC804"/>
    <mergeCell ref="AD802:AD804"/>
    <mergeCell ref="AE802:AE804"/>
    <mergeCell ref="AF802:AF804"/>
    <mergeCell ref="AG802:AG804"/>
    <mergeCell ref="AH802:AH804"/>
    <mergeCell ref="AI802:AI804"/>
    <mergeCell ref="AJ802:AJ804"/>
    <mergeCell ref="A802:A804"/>
    <mergeCell ref="B802:B804"/>
    <mergeCell ref="C802:C804"/>
    <mergeCell ref="D802:D804"/>
    <mergeCell ref="E802:E804"/>
    <mergeCell ref="F802:F804"/>
    <mergeCell ref="G802:G804"/>
    <mergeCell ref="H802:H804"/>
    <mergeCell ref="I802:I804"/>
    <mergeCell ref="J802:J804"/>
    <mergeCell ref="K802:K804"/>
    <mergeCell ref="L802:L804"/>
    <mergeCell ref="M802:M804"/>
    <mergeCell ref="N802:N804"/>
    <mergeCell ref="O802:O804"/>
    <mergeCell ref="P802:P804"/>
    <mergeCell ref="Q802:Q804"/>
    <mergeCell ref="AC797:AC801"/>
    <mergeCell ref="AD797:AD801"/>
    <mergeCell ref="AE797:AE801"/>
    <mergeCell ref="AF797:AF801"/>
    <mergeCell ref="AG797:AG801"/>
    <mergeCell ref="AH797:AH801"/>
    <mergeCell ref="AI797:AI801"/>
    <mergeCell ref="AJ797:AJ801"/>
    <mergeCell ref="AK797:AK801"/>
    <mergeCell ref="AL797:AL801"/>
    <mergeCell ref="AM797:AM801"/>
    <mergeCell ref="AN797:AN801"/>
    <mergeCell ref="AO797:AO801"/>
    <mergeCell ref="AP797:AP801"/>
    <mergeCell ref="AQ797:AQ801"/>
    <mergeCell ref="AR797:AR801"/>
    <mergeCell ref="V799:V800"/>
    <mergeCell ref="AK794:AK796"/>
    <mergeCell ref="AL794:AL796"/>
    <mergeCell ref="AM794:AM796"/>
    <mergeCell ref="AN794:AN795"/>
    <mergeCell ref="AQ794:AQ796"/>
    <mergeCell ref="AR794:AR796"/>
    <mergeCell ref="A797:A801"/>
    <mergeCell ref="B797:B801"/>
    <mergeCell ref="C797:C801"/>
    <mergeCell ref="D797:D801"/>
    <mergeCell ref="E797:E801"/>
    <mergeCell ref="F797:F801"/>
    <mergeCell ref="G797:G801"/>
    <mergeCell ref="H797:H801"/>
    <mergeCell ref="I797:I801"/>
    <mergeCell ref="J797:J801"/>
    <mergeCell ref="K797:K801"/>
    <mergeCell ref="L797:L801"/>
    <mergeCell ref="M797:M801"/>
    <mergeCell ref="N797:N801"/>
    <mergeCell ref="O797:O801"/>
    <mergeCell ref="P797:P801"/>
    <mergeCell ref="Q797:Q801"/>
    <mergeCell ref="R797:R801"/>
    <mergeCell ref="S797:S801"/>
    <mergeCell ref="T797:T801"/>
    <mergeCell ref="U797:U801"/>
    <mergeCell ref="V797:V798"/>
    <mergeCell ref="Y797:Y801"/>
    <mergeCell ref="Z797:Z801"/>
    <mergeCell ref="AA797:AA801"/>
    <mergeCell ref="AB797:AB801"/>
    <mergeCell ref="T794:T796"/>
    <mergeCell ref="U794:U796"/>
    <mergeCell ref="V794:V796"/>
    <mergeCell ref="W794:W796"/>
    <mergeCell ref="X794:X796"/>
    <mergeCell ref="Y794:Y796"/>
    <mergeCell ref="Z794:Z796"/>
    <mergeCell ref="AA794:AA796"/>
    <mergeCell ref="AB794:AB796"/>
    <mergeCell ref="AC794:AC796"/>
    <mergeCell ref="AD794:AD796"/>
    <mergeCell ref="AE794:AE796"/>
    <mergeCell ref="AF794:AF796"/>
    <mergeCell ref="AG794:AG796"/>
    <mergeCell ref="AH794:AH796"/>
    <mergeCell ref="AI794:AI796"/>
    <mergeCell ref="AJ794:AJ796"/>
    <mergeCell ref="AF792:AF793"/>
    <mergeCell ref="AG792:AG793"/>
    <mergeCell ref="AH792:AH793"/>
    <mergeCell ref="AI792:AI793"/>
    <mergeCell ref="AJ792:AJ793"/>
    <mergeCell ref="AK792:AK793"/>
    <mergeCell ref="AL792:AL793"/>
    <mergeCell ref="AM792:AM793"/>
    <mergeCell ref="AN792:AN793"/>
    <mergeCell ref="AO792:AO793"/>
    <mergeCell ref="AP792:AP793"/>
    <mergeCell ref="AQ792:AQ793"/>
    <mergeCell ref="AR792:AR793"/>
    <mergeCell ref="A794:A796"/>
    <mergeCell ref="B794:B796"/>
    <mergeCell ref="C794:C796"/>
    <mergeCell ref="D794:D796"/>
    <mergeCell ref="E794:E796"/>
    <mergeCell ref="F794:F796"/>
    <mergeCell ref="G794:G796"/>
    <mergeCell ref="H794:H796"/>
    <mergeCell ref="I794:I796"/>
    <mergeCell ref="J794:J796"/>
    <mergeCell ref="K794:K796"/>
    <mergeCell ref="L794:L796"/>
    <mergeCell ref="M794:M796"/>
    <mergeCell ref="N794:N796"/>
    <mergeCell ref="O794:O796"/>
    <mergeCell ref="P794:P796"/>
    <mergeCell ref="Q794:Q796"/>
    <mergeCell ref="R794:R796"/>
    <mergeCell ref="S794:S796"/>
    <mergeCell ref="A792:A793"/>
    <mergeCell ref="B792:B793"/>
    <mergeCell ref="C792:C793"/>
    <mergeCell ref="D792:D793"/>
    <mergeCell ref="E792:E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O792:O793"/>
    <mergeCell ref="P792:P793"/>
    <mergeCell ref="Q792:Q793"/>
    <mergeCell ref="R792:R793"/>
    <mergeCell ref="S792:S793"/>
    <mergeCell ref="T792:T793"/>
    <mergeCell ref="U792:U793"/>
    <mergeCell ref="V792:V793"/>
    <mergeCell ref="W792:W793"/>
    <mergeCell ref="X792:X793"/>
    <mergeCell ref="Y792:Y793"/>
    <mergeCell ref="Z792:Z793"/>
    <mergeCell ref="AA792:AA793"/>
    <mergeCell ref="AB792:AB793"/>
    <mergeCell ref="AE792:AE793"/>
    <mergeCell ref="Y789:Y791"/>
    <mergeCell ref="Z789:Z791"/>
    <mergeCell ref="AA789:AA791"/>
    <mergeCell ref="AB789:AB791"/>
    <mergeCell ref="AC789:AC791"/>
    <mergeCell ref="AD789:AD791"/>
    <mergeCell ref="AE789:AE791"/>
    <mergeCell ref="AJ784:AJ788"/>
    <mergeCell ref="AK784:AK788"/>
    <mergeCell ref="AL784:AL788"/>
    <mergeCell ref="AM784:AM788"/>
    <mergeCell ref="AN784:AN788"/>
    <mergeCell ref="AO784:AO788"/>
    <mergeCell ref="AP784:AP788"/>
    <mergeCell ref="AQ784:AQ788"/>
    <mergeCell ref="AR784:AR788"/>
    <mergeCell ref="V786:V787"/>
    <mergeCell ref="A789:A791"/>
    <mergeCell ref="B789:B791"/>
    <mergeCell ref="C789:C791"/>
    <mergeCell ref="D789:D791"/>
    <mergeCell ref="E789:E791"/>
    <mergeCell ref="F789:F791"/>
    <mergeCell ref="G789:G791"/>
    <mergeCell ref="H789:H791"/>
    <mergeCell ref="I789:I791"/>
    <mergeCell ref="J789:J791"/>
    <mergeCell ref="K789:K791"/>
    <mergeCell ref="L789:L791"/>
    <mergeCell ref="M789:M791"/>
    <mergeCell ref="N789:N791"/>
    <mergeCell ref="O789:O791"/>
    <mergeCell ref="P789:P791"/>
    <mergeCell ref="Q789:Q791"/>
    <mergeCell ref="R789:R791"/>
    <mergeCell ref="S789:S791"/>
    <mergeCell ref="T789:T791"/>
    <mergeCell ref="U789:U791"/>
    <mergeCell ref="V789:V790"/>
    <mergeCell ref="Q784:Q788"/>
    <mergeCell ref="R784:R788"/>
    <mergeCell ref="S784:S788"/>
    <mergeCell ref="T784:T788"/>
    <mergeCell ref="U784:U788"/>
    <mergeCell ref="V784:V785"/>
    <mergeCell ref="Y784:Y788"/>
    <mergeCell ref="Z784:Z788"/>
    <mergeCell ref="AA784:AA788"/>
    <mergeCell ref="AB784:AB788"/>
    <mergeCell ref="AC784:AC788"/>
    <mergeCell ref="AD784:AD788"/>
    <mergeCell ref="AE784:AE788"/>
    <mergeCell ref="AF784:AF788"/>
    <mergeCell ref="AG784:AG788"/>
    <mergeCell ref="AH784:AH788"/>
    <mergeCell ref="AI784:AI788"/>
    <mergeCell ref="AP789:AP791"/>
    <mergeCell ref="AQ789:AQ791"/>
    <mergeCell ref="AR789:AR791"/>
    <mergeCell ref="AF789:AF791"/>
    <mergeCell ref="AG789:AG791"/>
    <mergeCell ref="AH789:AH791"/>
    <mergeCell ref="AI789:AI791"/>
    <mergeCell ref="AJ789:AJ791"/>
    <mergeCell ref="AK789:AK791"/>
    <mergeCell ref="AL789:AL791"/>
    <mergeCell ref="AM789:AM791"/>
    <mergeCell ref="AN789:AN791"/>
    <mergeCell ref="AO789:AO791"/>
    <mergeCell ref="AD779:AD783"/>
    <mergeCell ref="AE779:AE783"/>
    <mergeCell ref="AF779:AF783"/>
    <mergeCell ref="AG779:AG783"/>
    <mergeCell ref="AH779:AH783"/>
    <mergeCell ref="AI779:AI783"/>
    <mergeCell ref="AJ779:AJ783"/>
    <mergeCell ref="AK779:AK783"/>
    <mergeCell ref="AL779:AL783"/>
    <mergeCell ref="AM779:AM783"/>
    <mergeCell ref="AN779:AN783"/>
    <mergeCell ref="AO779:AO783"/>
    <mergeCell ref="AP779:AP783"/>
    <mergeCell ref="AQ779:AQ783"/>
    <mergeCell ref="AR779:AR783"/>
    <mergeCell ref="V781:V782"/>
    <mergeCell ref="A784:A788"/>
    <mergeCell ref="B784:B788"/>
    <mergeCell ref="C784:C788"/>
    <mergeCell ref="D784:D788"/>
    <mergeCell ref="E784:E788"/>
    <mergeCell ref="F784:F788"/>
    <mergeCell ref="G784:G788"/>
    <mergeCell ref="H784:H788"/>
    <mergeCell ref="I784:I788"/>
    <mergeCell ref="J784:J788"/>
    <mergeCell ref="K784:K788"/>
    <mergeCell ref="L784:L788"/>
    <mergeCell ref="M784:M788"/>
    <mergeCell ref="N784:N788"/>
    <mergeCell ref="O784:O788"/>
    <mergeCell ref="P784:P788"/>
    <mergeCell ref="AO774:AO778"/>
    <mergeCell ref="AP774:AP778"/>
    <mergeCell ref="AQ774:AQ778"/>
    <mergeCell ref="AR774:AR778"/>
    <mergeCell ref="P776:P777"/>
    <mergeCell ref="A779:A783"/>
    <mergeCell ref="B779:B783"/>
    <mergeCell ref="C779:C783"/>
    <mergeCell ref="D779:D783"/>
    <mergeCell ref="E779:E783"/>
    <mergeCell ref="F779:F783"/>
    <mergeCell ref="G779:G783"/>
    <mergeCell ref="H779:H783"/>
    <mergeCell ref="I779:I783"/>
    <mergeCell ref="J779:J783"/>
    <mergeCell ref="K779:K783"/>
    <mergeCell ref="L779:L783"/>
    <mergeCell ref="M779:M783"/>
    <mergeCell ref="N779:N783"/>
    <mergeCell ref="O779:O783"/>
    <mergeCell ref="P779:P783"/>
    <mergeCell ref="Q779:Q783"/>
    <mergeCell ref="R779:R783"/>
    <mergeCell ref="S779:S783"/>
    <mergeCell ref="T779:T783"/>
    <mergeCell ref="U779:U783"/>
    <mergeCell ref="V779:V780"/>
    <mergeCell ref="Y779:Y783"/>
    <mergeCell ref="Z779:Z783"/>
    <mergeCell ref="AA779:AA783"/>
    <mergeCell ref="AB779:AB783"/>
    <mergeCell ref="AC779:AC783"/>
    <mergeCell ref="X774:X778"/>
    <mergeCell ref="Y774:Y778"/>
    <mergeCell ref="Z774:Z778"/>
    <mergeCell ref="AA774:AA778"/>
    <mergeCell ref="AB774:AB778"/>
    <mergeCell ref="AC774:AC778"/>
    <mergeCell ref="AD774:AD778"/>
    <mergeCell ref="AE774:AE778"/>
    <mergeCell ref="AF774:AF778"/>
    <mergeCell ref="AG774:AG778"/>
    <mergeCell ref="AH774:AH778"/>
    <mergeCell ref="AI774:AI778"/>
    <mergeCell ref="AJ774:AJ778"/>
    <mergeCell ref="AK774:AK778"/>
    <mergeCell ref="AL774:AL778"/>
    <mergeCell ref="AM774:AM778"/>
    <mergeCell ref="AN774:AN778"/>
    <mergeCell ref="AH771:AH773"/>
    <mergeCell ref="AI771:AI773"/>
    <mergeCell ref="AJ771:AJ773"/>
    <mergeCell ref="AK771:AK773"/>
    <mergeCell ref="AL771:AL773"/>
    <mergeCell ref="AM771:AM773"/>
    <mergeCell ref="AN771:AN773"/>
    <mergeCell ref="AO771:AO773"/>
    <mergeCell ref="AP771:AP773"/>
    <mergeCell ref="AQ771:AQ773"/>
    <mergeCell ref="AR771:AR773"/>
    <mergeCell ref="A774:A778"/>
    <mergeCell ref="B774:B778"/>
    <mergeCell ref="C774:C778"/>
    <mergeCell ref="D774:D778"/>
    <mergeCell ref="E774:E778"/>
    <mergeCell ref="F774:F778"/>
    <mergeCell ref="G774:G778"/>
    <mergeCell ref="H774:H778"/>
    <mergeCell ref="I774:I778"/>
    <mergeCell ref="J774:J778"/>
    <mergeCell ref="K774:K778"/>
    <mergeCell ref="L774:L778"/>
    <mergeCell ref="M774:M778"/>
    <mergeCell ref="N774:N778"/>
    <mergeCell ref="O774:O778"/>
    <mergeCell ref="P774:P775"/>
    <mergeCell ref="S774:S778"/>
    <mergeCell ref="T774:T778"/>
    <mergeCell ref="U774:U778"/>
    <mergeCell ref="V774:V778"/>
    <mergeCell ref="W774:W778"/>
    <mergeCell ref="AR769:AR770"/>
    <mergeCell ref="A771:A773"/>
    <mergeCell ref="B771:B773"/>
    <mergeCell ref="C771:C773"/>
    <mergeCell ref="D771:D773"/>
    <mergeCell ref="E771:E773"/>
    <mergeCell ref="F771:F773"/>
    <mergeCell ref="G771:G773"/>
    <mergeCell ref="H771:H773"/>
    <mergeCell ref="I771:I773"/>
    <mergeCell ref="J771:J772"/>
    <mergeCell ref="M771:M773"/>
    <mergeCell ref="N771:N773"/>
    <mergeCell ref="O771:O773"/>
    <mergeCell ref="P771:P773"/>
    <mergeCell ref="Q771:Q773"/>
    <mergeCell ref="R771:R773"/>
    <mergeCell ref="S771:S773"/>
    <mergeCell ref="T771:T773"/>
    <mergeCell ref="U771:U773"/>
    <mergeCell ref="V771:V773"/>
    <mergeCell ref="W771:W773"/>
    <mergeCell ref="X771:X773"/>
    <mergeCell ref="Y771:Y773"/>
    <mergeCell ref="Z771:Z773"/>
    <mergeCell ref="AA771:AA773"/>
    <mergeCell ref="AB771:AB773"/>
    <mergeCell ref="AC771:AC773"/>
    <mergeCell ref="AD771:AD773"/>
    <mergeCell ref="AE771:AE773"/>
    <mergeCell ref="AF771:AF773"/>
    <mergeCell ref="AG771:AG773"/>
    <mergeCell ref="AA769:AA770"/>
    <mergeCell ref="AB769:AB770"/>
    <mergeCell ref="AC769:AC770"/>
    <mergeCell ref="AD769:AD770"/>
    <mergeCell ref="AE769:AE770"/>
    <mergeCell ref="AF769:AF770"/>
    <mergeCell ref="AG769:AG770"/>
    <mergeCell ref="AH769:AH770"/>
    <mergeCell ref="AI769:AI770"/>
    <mergeCell ref="AJ769:AJ770"/>
    <mergeCell ref="AK769:AK770"/>
    <mergeCell ref="AL769:AL770"/>
    <mergeCell ref="AM769:AM770"/>
    <mergeCell ref="AN769:AN770"/>
    <mergeCell ref="AO769:AO770"/>
    <mergeCell ref="AP769:AP770"/>
    <mergeCell ref="AQ769:AQ770"/>
    <mergeCell ref="AK766:AK768"/>
    <mergeCell ref="AL766:AL768"/>
    <mergeCell ref="AM766:AM768"/>
    <mergeCell ref="AN766:AN768"/>
    <mergeCell ref="AO766:AO768"/>
    <mergeCell ref="AP766:AP768"/>
    <mergeCell ref="AQ766:AQ768"/>
    <mergeCell ref="AR766:AR768"/>
    <mergeCell ref="A769:A770"/>
    <mergeCell ref="B769:B770"/>
    <mergeCell ref="C769:C770"/>
    <mergeCell ref="D769:D770"/>
    <mergeCell ref="E769:E770"/>
    <mergeCell ref="F769:F770"/>
    <mergeCell ref="G769:G770"/>
    <mergeCell ref="H769:H770"/>
    <mergeCell ref="I769:I770"/>
    <mergeCell ref="J769:J770"/>
    <mergeCell ref="K769:K770"/>
    <mergeCell ref="L769:L770"/>
    <mergeCell ref="M769:M770"/>
    <mergeCell ref="N769:N770"/>
    <mergeCell ref="O769:O770"/>
    <mergeCell ref="P769:P770"/>
    <mergeCell ref="S769:S770"/>
    <mergeCell ref="T769:T770"/>
    <mergeCell ref="U769:U770"/>
    <mergeCell ref="V769:V770"/>
    <mergeCell ref="W769:W770"/>
    <mergeCell ref="X769:X770"/>
    <mergeCell ref="Y769:Y770"/>
    <mergeCell ref="Z769:Z770"/>
    <mergeCell ref="R766:R768"/>
    <mergeCell ref="S766:S768"/>
    <mergeCell ref="T766:T768"/>
    <mergeCell ref="U766:U768"/>
    <mergeCell ref="V766:V767"/>
    <mergeCell ref="Y766:Y768"/>
    <mergeCell ref="Z766:Z768"/>
    <mergeCell ref="AA766:AA768"/>
    <mergeCell ref="AB766:AB768"/>
    <mergeCell ref="AC766:AC768"/>
    <mergeCell ref="AD766:AD768"/>
    <mergeCell ref="AE766:AE768"/>
    <mergeCell ref="AF766:AF768"/>
    <mergeCell ref="AG766:AG768"/>
    <mergeCell ref="AH766:AH768"/>
    <mergeCell ref="AI766:AI768"/>
    <mergeCell ref="AJ766:AJ768"/>
    <mergeCell ref="A766:A768"/>
    <mergeCell ref="B766:B768"/>
    <mergeCell ref="C766:C768"/>
    <mergeCell ref="D766:D768"/>
    <mergeCell ref="E766:E768"/>
    <mergeCell ref="F766:F768"/>
    <mergeCell ref="G766:G768"/>
    <mergeCell ref="H766:H768"/>
    <mergeCell ref="I766:I768"/>
    <mergeCell ref="J766:J768"/>
    <mergeCell ref="K766:K768"/>
    <mergeCell ref="L766:L768"/>
    <mergeCell ref="M766:M768"/>
    <mergeCell ref="N766:N768"/>
    <mergeCell ref="O766:O768"/>
    <mergeCell ref="P766:P768"/>
    <mergeCell ref="Q766:Q768"/>
    <mergeCell ref="AC761:AC765"/>
    <mergeCell ref="AD761:AD765"/>
    <mergeCell ref="AE761:AE765"/>
    <mergeCell ref="AF761:AF765"/>
    <mergeCell ref="AG761:AG765"/>
    <mergeCell ref="AH761:AH765"/>
    <mergeCell ref="AI761:AI765"/>
    <mergeCell ref="AJ761:AJ765"/>
    <mergeCell ref="AK761:AK765"/>
    <mergeCell ref="AL761:AL765"/>
    <mergeCell ref="AM761:AM765"/>
    <mergeCell ref="AN761:AN765"/>
    <mergeCell ref="AO761:AO765"/>
    <mergeCell ref="AP761:AP765"/>
    <mergeCell ref="AQ761:AQ765"/>
    <mergeCell ref="AR761:AR765"/>
    <mergeCell ref="P763:P764"/>
    <mergeCell ref="AM758:AM760"/>
    <mergeCell ref="AN758:AN760"/>
    <mergeCell ref="AO758:AO760"/>
    <mergeCell ref="AP758:AP760"/>
    <mergeCell ref="AQ758:AQ760"/>
    <mergeCell ref="AR758:AR760"/>
    <mergeCell ref="A761:A765"/>
    <mergeCell ref="B761:B765"/>
    <mergeCell ref="C761:C765"/>
    <mergeCell ref="D761:D765"/>
    <mergeCell ref="E761:E765"/>
    <mergeCell ref="F761:F765"/>
    <mergeCell ref="G761:G765"/>
    <mergeCell ref="H761:H765"/>
    <mergeCell ref="I761:I765"/>
    <mergeCell ref="J761:J765"/>
    <mergeCell ref="K761:K765"/>
    <mergeCell ref="L761:L765"/>
    <mergeCell ref="M761:M765"/>
    <mergeCell ref="N761:N765"/>
    <mergeCell ref="O761:O765"/>
    <mergeCell ref="P761:P762"/>
    <mergeCell ref="S761:S765"/>
    <mergeCell ref="T761:T765"/>
    <mergeCell ref="U761:U765"/>
    <mergeCell ref="V761:V765"/>
    <mergeCell ref="W761:W765"/>
    <mergeCell ref="X761:X765"/>
    <mergeCell ref="Y761:Y765"/>
    <mergeCell ref="Z761:Z765"/>
    <mergeCell ref="AA761:AA765"/>
    <mergeCell ref="AB761:AB765"/>
    <mergeCell ref="T758:T760"/>
    <mergeCell ref="U758:U760"/>
    <mergeCell ref="V758:V759"/>
    <mergeCell ref="Y758:Y760"/>
    <mergeCell ref="Z758:Z760"/>
    <mergeCell ref="AA758:AA760"/>
    <mergeCell ref="AB758:AB760"/>
    <mergeCell ref="AC758:AC760"/>
    <mergeCell ref="AD758:AD760"/>
    <mergeCell ref="AE758:AE760"/>
    <mergeCell ref="AF758:AF760"/>
    <mergeCell ref="AG758:AG760"/>
    <mergeCell ref="AH758:AH760"/>
    <mergeCell ref="AI758:AI760"/>
    <mergeCell ref="AJ758:AJ760"/>
    <mergeCell ref="AK758:AK760"/>
    <mergeCell ref="AL758:AL760"/>
    <mergeCell ref="AF756:AF757"/>
    <mergeCell ref="AG756:AG757"/>
    <mergeCell ref="AH756:AH757"/>
    <mergeCell ref="AI756:AI757"/>
    <mergeCell ref="AJ756:AJ757"/>
    <mergeCell ref="AK756:AK757"/>
    <mergeCell ref="AL756:AL757"/>
    <mergeCell ref="AM756:AM757"/>
    <mergeCell ref="AN756:AN757"/>
    <mergeCell ref="AO756:AO757"/>
    <mergeCell ref="AP756:AP757"/>
    <mergeCell ref="AQ756:AQ757"/>
    <mergeCell ref="AR756:AR757"/>
    <mergeCell ref="A758:A760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J758:J760"/>
    <mergeCell ref="K758:K760"/>
    <mergeCell ref="L758:L760"/>
    <mergeCell ref="M758:M760"/>
    <mergeCell ref="N758:N760"/>
    <mergeCell ref="O758:O760"/>
    <mergeCell ref="P758:P760"/>
    <mergeCell ref="Q758:Q760"/>
    <mergeCell ref="R758:R760"/>
    <mergeCell ref="S758:S760"/>
    <mergeCell ref="AQ751:AQ755"/>
    <mergeCell ref="AR751:AR755"/>
    <mergeCell ref="V753:V754"/>
    <mergeCell ref="A756:A757"/>
    <mergeCell ref="B756:B757"/>
    <mergeCell ref="C756:C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L756:L757"/>
    <mergeCell ref="M756:M757"/>
    <mergeCell ref="N756:N757"/>
    <mergeCell ref="O756:O757"/>
    <mergeCell ref="P756:P757"/>
    <mergeCell ref="Q756:Q757"/>
    <mergeCell ref="R756:R757"/>
    <mergeCell ref="S756:S757"/>
    <mergeCell ref="T756:T757"/>
    <mergeCell ref="U756:U757"/>
    <mergeCell ref="V756:V757"/>
    <mergeCell ref="Y756:Y757"/>
    <mergeCell ref="Z756:Z757"/>
    <mergeCell ref="AA756:AA757"/>
    <mergeCell ref="AB756:AB757"/>
    <mergeCell ref="AC756:AC757"/>
    <mergeCell ref="AD756:AD757"/>
    <mergeCell ref="AE756:AE757"/>
    <mergeCell ref="Z751:Z755"/>
    <mergeCell ref="AA751:AA755"/>
    <mergeCell ref="AB751:AB755"/>
    <mergeCell ref="AC751:AC755"/>
    <mergeCell ref="AD751:AD755"/>
    <mergeCell ref="AE751:AE755"/>
    <mergeCell ref="AF751:AF755"/>
    <mergeCell ref="AG751:AG755"/>
    <mergeCell ref="AH751:AH755"/>
    <mergeCell ref="AI751:AI755"/>
    <mergeCell ref="AJ751:AJ755"/>
    <mergeCell ref="AK751:AK755"/>
    <mergeCell ref="AL751:AL755"/>
    <mergeCell ref="AM751:AM755"/>
    <mergeCell ref="AN751:AN755"/>
    <mergeCell ref="AO751:AO755"/>
    <mergeCell ref="AP751:AP755"/>
    <mergeCell ref="AK746:AK750"/>
    <mergeCell ref="AL746:AL750"/>
    <mergeCell ref="AM746:AM750"/>
    <mergeCell ref="AN746:AN750"/>
    <mergeCell ref="AO746:AO750"/>
    <mergeCell ref="AP746:AP750"/>
    <mergeCell ref="AQ746:AQ750"/>
    <mergeCell ref="AR746:AR750"/>
    <mergeCell ref="V748:V749"/>
    <mergeCell ref="A751:A755"/>
    <mergeCell ref="B751:B755"/>
    <mergeCell ref="C751:C755"/>
    <mergeCell ref="D751:D755"/>
    <mergeCell ref="E751:E755"/>
    <mergeCell ref="F751:F755"/>
    <mergeCell ref="G751:G755"/>
    <mergeCell ref="H751:H755"/>
    <mergeCell ref="I751:I755"/>
    <mergeCell ref="J751:J755"/>
    <mergeCell ref="K751:K755"/>
    <mergeCell ref="L751:L755"/>
    <mergeCell ref="M751:M755"/>
    <mergeCell ref="N751:N755"/>
    <mergeCell ref="O751:O755"/>
    <mergeCell ref="P751:P755"/>
    <mergeCell ref="Q751:Q755"/>
    <mergeCell ref="R751:R755"/>
    <mergeCell ref="S751:S755"/>
    <mergeCell ref="T751:T755"/>
    <mergeCell ref="U751:U755"/>
    <mergeCell ref="V751:V752"/>
    <mergeCell ref="Y751:Y755"/>
    <mergeCell ref="R746:R750"/>
    <mergeCell ref="S746:S750"/>
    <mergeCell ref="T746:T750"/>
    <mergeCell ref="U746:U750"/>
    <mergeCell ref="V746:V747"/>
    <mergeCell ref="Y746:Y750"/>
    <mergeCell ref="Z746:Z750"/>
    <mergeCell ref="AA746:AA750"/>
    <mergeCell ref="AB746:AB750"/>
    <mergeCell ref="AC746:AC750"/>
    <mergeCell ref="AD746:AD750"/>
    <mergeCell ref="AE746:AE750"/>
    <mergeCell ref="AF746:AF750"/>
    <mergeCell ref="AG746:AG750"/>
    <mergeCell ref="AH746:AH750"/>
    <mergeCell ref="AI746:AI750"/>
    <mergeCell ref="AJ746:AJ750"/>
    <mergeCell ref="A746:A750"/>
    <mergeCell ref="B746:B750"/>
    <mergeCell ref="C746:C750"/>
    <mergeCell ref="D746:D750"/>
    <mergeCell ref="E746:E750"/>
    <mergeCell ref="F746:F750"/>
    <mergeCell ref="G746:G750"/>
    <mergeCell ref="H746:H750"/>
    <mergeCell ref="I746:I750"/>
    <mergeCell ref="J746:J750"/>
    <mergeCell ref="K746:K750"/>
    <mergeCell ref="L746:L750"/>
    <mergeCell ref="M746:M750"/>
    <mergeCell ref="N746:N750"/>
    <mergeCell ref="O746:O750"/>
    <mergeCell ref="P746:P750"/>
    <mergeCell ref="Q746:Q750"/>
    <mergeCell ref="AA1398:AA1400"/>
    <mergeCell ref="AB1398:AB1400"/>
    <mergeCell ref="AC1398:AC1400"/>
    <mergeCell ref="AD1398:AD1400"/>
    <mergeCell ref="AE1398:AE1400"/>
    <mergeCell ref="AF1398:AF1400"/>
    <mergeCell ref="AG1398:AG1400"/>
    <mergeCell ref="AH1398:AH1400"/>
    <mergeCell ref="AI1398:AI1400"/>
    <mergeCell ref="AJ1398:AJ1400"/>
    <mergeCell ref="AK1398:AK1400"/>
    <mergeCell ref="AL1398:AL1400"/>
    <mergeCell ref="AM1398:AM1400"/>
    <mergeCell ref="AN1398:AN1400"/>
    <mergeCell ref="R1392:R1394"/>
    <mergeCell ref="S1392:S1394"/>
    <mergeCell ref="AB1389:AB1391"/>
    <mergeCell ref="AC1389:AC1391"/>
    <mergeCell ref="AD1389:AD1391"/>
    <mergeCell ref="AE1389:AE1391"/>
    <mergeCell ref="AF1389:AF1391"/>
    <mergeCell ref="AG1389:AG1391"/>
    <mergeCell ref="AH1389:AH1391"/>
    <mergeCell ref="AI1389:AI1391"/>
    <mergeCell ref="AJ1389:AJ1391"/>
    <mergeCell ref="AK1389:AK1391"/>
    <mergeCell ref="AL1389:AL1391"/>
    <mergeCell ref="AM1389:AM1391"/>
    <mergeCell ref="AN1389:AN1391"/>
    <mergeCell ref="AE1383:AE1385"/>
    <mergeCell ref="AF1383:AF1385"/>
    <mergeCell ref="AG1383:AG1385"/>
    <mergeCell ref="AH1383:AH1385"/>
    <mergeCell ref="AI1383:AI1385"/>
    <mergeCell ref="AJ1383:AJ1385"/>
    <mergeCell ref="AK1383:AK1385"/>
    <mergeCell ref="AL1383:AL1385"/>
    <mergeCell ref="AM1383:AM1385"/>
    <mergeCell ref="AN1383:AN1385"/>
    <mergeCell ref="AH1380:AH1382"/>
    <mergeCell ref="AI1380:AI1382"/>
    <mergeCell ref="AJ1380:AJ1382"/>
    <mergeCell ref="AK1380:AK1382"/>
    <mergeCell ref="AL1380:AL1382"/>
    <mergeCell ref="AM1380:AM1382"/>
    <mergeCell ref="M1398:M1400"/>
    <mergeCell ref="N1398:N1400"/>
    <mergeCell ref="O1398:O1400"/>
    <mergeCell ref="P1398:P1399"/>
    <mergeCell ref="S1398:S1400"/>
    <mergeCell ref="T1398:T1400"/>
    <mergeCell ref="U1398:U1400"/>
    <mergeCell ref="V1398:V1400"/>
    <mergeCell ref="W1398:W1400"/>
    <mergeCell ref="X1398:X1400"/>
    <mergeCell ref="Y1398:Y1400"/>
    <mergeCell ref="Z1398:Z1400"/>
    <mergeCell ref="T1392:T1394"/>
    <mergeCell ref="U1392:U1394"/>
    <mergeCell ref="V1392:V1394"/>
    <mergeCell ref="W1392:W1394"/>
    <mergeCell ref="X1392:X1394"/>
    <mergeCell ref="Y1392:Y1394"/>
    <mergeCell ref="Z1392:Z1394"/>
    <mergeCell ref="AA1392:AA1394"/>
    <mergeCell ref="AB1392:AB1394"/>
    <mergeCell ref="AC1392:AC1394"/>
    <mergeCell ref="AD1392:AD1394"/>
    <mergeCell ref="AE1392:AE1394"/>
    <mergeCell ref="AJ1392:AJ1394"/>
    <mergeCell ref="A1392:A1394"/>
    <mergeCell ref="B1392:B1394"/>
    <mergeCell ref="C1392:C1394"/>
    <mergeCell ref="D1392:D1394"/>
    <mergeCell ref="E1392:E1394"/>
    <mergeCell ref="F1392:F1394"/>
    <mergeCell ref="G1392:G1394"/>
    <mergeCell ref="H1392:H1394"/>
    <mergeCell ref="I1392:I1394"/>
    <mergeCell ref="J1392:J1393"/>
    <mergeCell ref="M1392:M1394"/>
    <mergeCell ref="N1392:N1394"/>
    <mergeCell ref="O1392:O1394"/>
    <mergeCell ref="P1392:P1394"/>
    <mergeCell ref="Q1392:Q1394"/>
    <mergeCell ref="AF1392:AF1394"/>
    <mergeCell ref="AG1392:AG1394"/>
    <mergeCell ref="U1395:U1397"/>
    <mergeCell ref="Y1395:Y1397"/>
    <mergeCell ref="V1395:V1396"/>
    <mergeCell ref="C1395:C1397"/>
    <mergeCell ref="D1395:D1397"/>
    <mergeCell ref="E1395:E1397"/>
    <mergeCell ref="F1395:F1397"/>
    <mergeCell ref="G1395:G1397"/>
    <mergeCell ref="H1395:H1397"/>
    <mergeCell ref="I1395:I1397"/>
    <mergeCell ref="J1395:J1397"/>
    <mergeCell ref="K1395:K1397"/>
    <mergeCell ref="L1395:L1397"/>
    <mergeCell ref="M1395:M1397"/>
    <mergeCell ref="N1395:N1397"/>
    <mergeCell ref="O1395:O1397"/>
    <mergeCell ref="P1395:P1397"/>
    <mergeCell ref="Q1395:Q1397"/>
    <mergeCell ref="R1395:R1397"/>
    <mergeCell ref="S1395:S1397"/>
    <mergeCell ref="T1395:T1397"/>
    <mergeCell ref="A1389:A1391"/>
    <mergeCell ref="B1389:B1391"/>
    <mergeCell ref="C1389:C1391"/>
    <mergeCell ref="D1389:D1391"/>
    <mergeCell ref="E1389:E1391"/>
    <mergeCell ref="F1389:F1391"/>
    <mergeCell ref="G1389:G1391"/>
    <mergeCell ref="H1389:H1391"/>
    <mergeCell ref="I1389:I1391"/>
    <mergeCell ref="J1389:J1391"/>
    <mergeCell ref="K1389:K1391"/>
    <mergeCell ref="L1389:L1391"/>
    <mergeCell ref="M1389:M1391"/>
    <mergeCell ref="N1389:N1391"/>
    <mergeCell ref="O1389:O1391"/>
    <mergeCell ref="P1389:P1391"/>
    <mergeCell ref="Q1389:Q1391"/>
    <mergeCell ref="R1389:R1391"/>
    <mergeCell ref="S1389:S1391"/>
    <mergeCell ref="T1389:T1391"/>
    <mergeCell ref="U1389:U1391"/>
    <mergeCell ref="V1389:V1390"/>
    <mergeCell ref="Y1389:Y1391"/>
    <mergeCell ref="Z1389:Z1391"/>
    <mergeCell ref="AA1389:AA1391"/>
    <mergeCell ref="U1386:U1388"/>
    <mergeCell ref="V1386:V1388"/>
    <mergeCell ref="W1386:W1388"/>
    <mergeCell ref="X1386:X1388"/>
    <mergeCell ref="Y1386:Y1388"/>
    <mergeCell ref="Z1386:Z1388"/>
    <mergeCell ref="AA1386:AA1388"/>
    <mergeCell ref="AB1386:AB1388"/>
    <mergeCell ref="AE1386:AE1388"/>
    <mergeCell ref="AF1386:AF1388"/>
    <mergeCell ref="AG1386:AG1388"/>
    <mergeCell ref="AH1386:AH1388"/>
    <mergeCell ref="AI1386:AI1388"/>
    <mergeCell ref="AJ1386:AJ1388"/>
    <mergeCell ref="AK1386:AK1388"/>
    <mergeCell ref="AO1383:AO1385"/>
    <mergeCell ref="AP1383:AP1385"/>
    <mergeCell ref="AQ1383:AQ1385"/>
    <mergeCell ref="AR1383:AR1385"/>
    <mergeCell ref="A1386:A1388"/>
    <mergeCell ref="B1386:B1388"/>
    <mergeCell ref="C1386:C1388"/>
    <mergeCell ref="D1386:D1388"/>
    <mergeCell ref="E1386:E1388"/>
    <mergeCell ref="F1386:F1388"/>
    <mergeCell ref="G1386:G1388"/>
    <mergeCell ref="H1386:H1388"/>
    <mergeCell ref="I1386:I1388"/>
    <mergeCell ref="J1386:J1387"/>
    <mergeCell ref="M1386:M1388"/>
    <mergeCell ref="N1386:N1388"/>
    <mergeCell ref="O1386:O1388"/>
    <mergeCell ref="P1386:P1388"/>
    <mergeCell ref="Q1386:Q1388"/>
    <mergeCell ref="R1386:R1388"/>
    <mergeCell ref="S1386:S1388"/>
    <mergeCell ref="T1386:T1388"/>
    <mergeCell ref="AO1380:AO1382"/>
    <mergeCell ref="AP1380:AP1382"/>
    <mergeCell ref="AQ1380:AQ1382"/>
    <mergeCell ref="AR1380:AR1382"/>
    <mergeCell ref="A1383:A1385"/>
    <mergeCell ref="B1383:B1385"/>
    <mergeCell ref="C1383:C1385"/>
    <mergeCell ref="D1383:D1385"/>
    <mergeCell ref="E1383:E1385"/>
    <mergeCell ref="F1383:F1385"/>
    <mergeCell ref="G1383:G1385"/>
    <mergeCell ref="H1383:H1385"/>
    <mergeCell ref="I1383:I1385"/>
    <mergeCell ref="J1383:J1385"/>
    <mergeCell ref="K1383:K1385"/>
    <mergeCell ref="L1383:L1385"/>
    <mergeCell ref="M1383:M1385"/>
    <mergeCell ref="N1383:N1385"/>
    <mergeCell ref="O1383:O1385"/>
    <mergeCell ref="P1383:P1385"/>
    <mergeCell ref="Q1383:Q1385"/>
    <mergeCell ref="R1383:R1385"/>
    <mergeCell ref="S1383:S1385"/>
    <mergeCell ref="T1383:T1385"/>
    <mergeCell ref="U1383:U1385"/>
    <mergeCell ref="V1383:V1384"/>
    <mergeCell ref="Y1383:Y1385"/>
    <mergeCell ref="Z1383:Z1385"/>
    <mergeCell ref="AA1383:AA1385"/>
    <mergeCell ref="AB1383:AB1385"/>
    <mergeCell ref="AC1383:AC1385"/>
    <mergeCell ref="AD1383:AD1385"/>
    <mergeCell ref="X1380:X1382"/>
    <mergeCell ref="Y1380:Y1382"/>
    <mergeCell ref="Z1380:Z1382"/>
    <mergeCell ref="AA1380:AA1382"/>
    <mergeCell ref="AB1380:AB1382"/>
    <mergeCell ref="AC1380:AC1382"/>
    <mergeCell ref="AD1380:AD1382"/>
    <mergeCell ref="AE1380:AE1382"/>
    <mergeCell ref="AF1380:AF1382"/>
    <mergeCell ref="AG1380:AG1382"/>
    <mergeCell ref="AN1380:AN1382"/>
    <mergeCell ref="AH1377:AH1379"/>
    <mergeCell ref="AI1377:AI1379"/>
    <mergeCell ref="AJ1377:AJ1379"/>
    <mergeCell ref="AK1377:AK1379"/>
    <mergeCell ref="AL1377:AL1379"/>
    <mergeCell ref="AM1377:AM1379"/>
    <mergeCell ref="AN1377:AN1379"/>
    <mergeCell ref="AO1377:AO1379"/>
    <mergeCell ref="AP1377:AP1379"/>
    <mergeCell ref="AQ1377:AQ1379"/>
    <mergeCell ref="AR1377:AR1379"/>
    <mergeCell ref="A1380:A1382"/>
    <mergeCell ref="B1380:B1382"/>
    <mergeCell ref="C1380:C1382"/>
    <mergeCell ref="D1380:D1382"/>
    <mergeCell ref="E1380:E1382"/>
    <mergeCell ref="F1380:F1382"/>
    <mergeCell ref="G1380:G1382"/>
    <mergeCell ref="H1380:H1382"/>
    <mergeCell ref="I1380:I1382"/>
    <mergeCell ref="J1380:J1381"/>
    <mergeCell ref="M1380:M1382"/>
    <mergeCell ref="N1380:N1382"/>
    <mergeCell ref="O1380:O1382"/>
    <mergeCell ref="P1380:P1382"/>
    <mergeCell ref="Q1380:Q1382"/>
    <mergeCell ref="R1380:R1382"/>
    <mergeCell ref="S1380:S1382"/>
    <mergeCell ref="T1380:T1382"/>
    <mergeCell ref="U1380:U1382"/>
    <mergeCell ref="V1380:V1382"/>
    <mergeCell ref="W1380:W1382"/>
    <mergeCell ref="AR1374:AR1376"/>
    <mergeCell ref="A1377:A1379"/>
    <mergeCell ref="B1377:B1379"/>
    <mergeCell ref="C1377:C1379"/>
    <mergeCell ref="D1377:D1379"/>
    <mergeCell ref="E1377:E1379"/>
    <mergeCell ref="F1377:F1379"/>
    <mergeCell ref="G1377:G1379"/>
    <mergeCell ref="H1377:H1379"/>
    <mergeCell ref="I1377:I1379"/>
    <mergeCell ref="J1377:J1379"/>
    <mergeCell ref="K1377:K1379"/>
    <mergeCell ref="L1377:L1379"/>
    <mergeCell ref="M1377:M1379"/>
    <mergeCell ref="N1377:N1379"/>
    <mergeCell ref="O1377:O1379"/>
    <mergeCell ref="P1377:P1378"/>
    <mergeCell ref="S1377:S1379"/>
    <mergeCell ref="T1377:T1379"/>
    <mergeCell ref="U1377:U1379"/>
    <mergeCell ref="V1377:V1379"/>
    <mergeCell ref="W1377:W1379"/>
    <mergeCell ref="X1377:X1379"/>
    <mergeCell ref="Y1377:Y1379"/>
    <mergeCell ref="Z1377:Z1379"/>
    <mergeCell ref="AA1377:AA1379"/>
    <mergeCell ref="AB1377:AB1379"/>
    <mergeCell ref="AC1377:AC1379"/>
    <mergeCell ref="AD1377:AD1379"/>
    <mergeCell ref="AE1377:AE1379"/>
    <mergeCell ref="AF1377:AF1379"/>
    <mergeCell ref="AG1377:AG1379"/>
    <mergeCell ref="AA1374:AA1376"/>
    <mergeCell ref="AB1374:AB1376"/>
    <mergeCell ref="AC1374:AC1376"/>
    <mergeCell ref="AD1374:AD1376"/>
    <mergeCell ref="AE1374:AE1376"/>
    <mergeCell ref="AF1374:AF1376"/>
    <mergeCell ref="AG1374:AG1376"/>
    <mergeCell ref="AH1374:AH1376"/>
    <mergeCell ref="AI1374:AI1376"/>
    <mergeCell ref="AJ1374:AJ1376"/>
    <mergeCell ref="AK1374:AK1376"/>
    <mergeCell ref="AL1374:AL1376"/>
    <mergeCell ref="AM1374:AM1376"/>
    <mergeCell ref="AN1374:AN1376"/>
    <mergeCell ref="AO1374:AO1376"/>
    <mergeCell ref="AP1374:AP1376"/>
    <mergeCell ref="AQ1374:AQ1376"/>
    <mergeCell ref="AK1371:AK1373"/>
    <mergeCell ref="AL1371:AL1373"/>
    <mergeCell ref="AM1371:AM1373"/>
    <mergeCell ref="AN1371:AN1373"/>
    <mergeCell ref="AO1371:AO1373"/>
    <mergeCell ref="AP1371:AP1373"/>
    <mergeCell ref="AQ1371:AQ1373"/>
    <mergeCell ref="AR1371:AR1373"/>
    <mergeCell ref="A1374:A1376"/>
    <mergeCell ref="B1374:B1376"/>
    <mergeCell ref="C1374:C1376"/>
    <mergeCell ref="D1374:D1376"/>
    <mergeCell ref="E1374:E1376"/>
    <mergeCell ref="F1374:F1376"/>
    <mergeCell ref="G1374:G1376"/>
    <mergeCell ref="H1374:H1376"/>
    <mergeCell ref="I1374:I1376"/>
    <mergeCell ref="J1374:J1376"/>
    <mergeCell ref="K1374:K1376"/>
    <mergeCell ref="L1374:L1376"/>
    <mergeCell ref="M1374:M1376"/>
    <mergeCell ref="N1374:N1376"/>
    <mergeCell ref="O1374:O1376"/>
    <mergeCell ref="P1374:P1375"/>
    <mergeCell ref="S1374:S1376"/>
    <mergeCell ref="T1374:T1376"/>
    <mergeCell ref="U1374:U1376"/>
    <mergeCell ref="V1374:V1376"/>
    <mergeCell ref="W1374:W1376"/>
    <mergeCell ref="X1374:X1376"/>
    <mergeCell ref="Y1374:Y1376"/>
    <mergeCell ref="Z1374:Z1376"/>
    <mergeCell ref="T1371:T1373"/>
    <mergeCell ref="U1371:U1373"/>
    <mergeCell ref="V1371:V1373"/>
    <mergeCell ref="W1371:W1373"/>
    <mergeCell ref="X1371:X1373"/>
    <mergeCell ref="Y1371:Y1373"/>
    <mergeCell ref="Z1371:Z1373"/>
    <mergeCell ref="AA1371:AA1373"/>
    <mergeCell ref="AB1371:AB1373"/>
    <mergeCell ref="AC1371:AC1373"/>
    <mergeCell ref="AD1371:AD1373"/>
    <mergeCell ref="AE1371:AE1373"/>
    <mergeCell ref="AF1371:AF1373"/>
    <mergeCell ref="AG1371:AG1373"/>
    <mergeCell ref="AH1371:AH1373"/>
    <mergeCell ref="AI1371:AI1373"/>
    <mergeCell ref="AJ1371:AJ1373"/>
    <mergeCell ref="A1371:A1373"/>
    <mergeCell ref="B1371:B1373"/>
    <mergeCell ref="C1371:C1373"/>
    <mergeCell ref="D1371:D1373"/>
    <mergeCell ref="E1371:E1373"/>
    <mergeCell ref="F1371:F1373"/>
    <mergeCell ref="G1371:G1373"/>
    <mergeCell ref="H1371:H1373"/>
    <mergeCell ref="I1371:I1373"/>
    <mergeCell ref="J1371:J1373"/>
    <mergeCell ref="K1371:K1373"/>
    <mergeCell ref="L1371:L1373"/>
    <mergeCell ref="M1371:M1373"/>
    <mergeCell ref="N1371:N1373"/>
    <mergeCell ref="O1371:O1373"/>
    <mergeCell ref="P1371:P1372"/>
    <mergeCell ref="S1371:S1373"/>
    <mergeCell ref="AB1368:AB1370"/>
    <mergeCell ref="AC1368:AC1370"/>
    <mergeCell ref="AD1368:AD1370"/>
    <mergeCell ref="AE1368:AE1370"/>
    <mergeCell ref="AF1368:AF1370"/>
    <mergeCell ref="AG1368:AG1370"/>
    <mergeCell ref="AH1368:AH1370"/>
    <mergeCell ref="AI1368:AI1370"/>
    <mergeCell ref="AJ1368:AJ1370"/>
    <mergeCell ref="AK1368:AK1370"/>
    <mergeCell ref="AL1368:AL1370"/>
    <mergeCell ref="AM1368:AM1370"/>
    <mergeCell ref="AN1368:AN1370"/>
    <mergeCell ref="AO1368:AO1370"/>
    <mergeCell ref="AP1368:AP1370"/>
    <mergeCell ref="AQ1368:AQ1370"/>
    <mergeCell ref="AR1368:AR1370"/>
    <mergeCell ref="AL1365:AL1367"/>
    <mergeCell ref="AM1365:AM1367"/>
    <mergeCell ref="AN1365:AN1367"/>
    <mergeCell ref="AO1365:AO1367"/>
    <mergeCell ref="AP1365:AP1367"/>
    <mergeCell ref="AQ1365:AQ1367"/>
    <mergeCell ref="AR1365:AR1367"/>
    <mergeCell ref="A1368:A1370"/>
    <mergeCell ref="B1368:B1370"/>
    <mergeCell ref="C1368:C1370"/>
    <mergeCell ref="D1368:D1370"/>
    <mergeCell ref="E1368:E1370"/>
    <mergeCell ref="F1368:F1370"/>
    <mergeCell ref="G1368:G1370"/>
    <mergeCell ref="H1368:H1370"/>
    <mergeCell ref="I1368:I1370"/>
    <mergeCell ref="J1368:J1369"/>
    <mergeCell ref="M1368:M1370"/>
    <mergeCell ref="N1368:N1370"/>
    <mergeCell ref="O1368:O1370"/>
    <mergeCell ref="P1368:P1370"/>
    <mergeCell ref="Q1368:Q1370"/>
    <mergeCell ref="R1368:R1370"/>
    <mergeCell ref="S1368:S1370"/>
    <mergeCell ref="T1368:T1370"/>
    <mergeCell ref="U1368:U1370"/>
    <mergeCell ref="V1368:V1370"/>
    <mergeCell ref="W1368:W1370"/>
    <mergeCell ref="X1368:X1370"/>
    <mergeCell ref="Y1368:Y1370"/>
    <mergeCell ref="Z1368:Z1370"/>
    <mergeCell ref="AA1368:AA1370"/>
    <mergeCell ref="U1365:U1367"/>
    <mergeCell ref="V1365:V1367"/>
    <mergeCell ref="W1365:W1367"/>
    <mergeCell ref="X1365:X1367"/>
    <mergeCell ref="Y1365:Y1367"/>
    <mergeCell ref="Z1365:Z1367"/>
    <mergeCell ref="AA1365:AA1367"/>
    <mergeCell ref="AB1365:AB1367"/>
    <mergeCell ref="AC1365:AC1367"/>
    <mergeCell ref="AD1365:AD1367"/>
    <mergeCell ref="AE1365:AE1367"/>
    <mergeCell ref="AF1365:AF1367"/>
    <mergeCell ref="AG1365:AG1367"/>
    <mergeCell ref="AH1365:AH1367"/>
    <mergeCell ref="AI1365:AI1367"/>
    <mergeCell ref="AJ1365:AJ1367"/>
    <mergeCell ref="AK1365:AK1367"/>
    <mergeCell ref="AE1362:AE1364"/>
    <mergeCell ref="AF1362:AF1364"/>
    <mergeCell ref="AG1362:AG1364"/>
    <mergeCell ref="AH1362:AH1364"/>
    <mergeCell ref="AI1362:AI1364"/>
    <mergeCell ref="AJ1362:AJ1364"/>
    <mergeCell ref="AK1362:AK1364"/>
    <mergeCell ref="AL1362:AL1364"/>
    <mergeCell ref="AM1362:AM1364"/>
    <mergeCell ref="AN1362:AN1364"/>
    <mergeCell ref="AO1362:AO1364"/>
    <mergeCell ref="AP1362:AP1364"/>
    <mergeCell ref="AQ1362:AQ1364"/>
    <mergeCell ref="AR1362:AR1364"/>
    <mergeCell ref="A1365:A1367"/>
    <mergeCell ref="B1365:B1367"/>
    <mergeCell ref="C1365:C1367"/>
    <mergeCell ref="D1365:D1367"/>
    <mergeCell ref="E1365:E1367"/>
    <mergeCell ref="F1365:F1367"/>
    <mergeCell ref="G1365:G1367"/>
    <mergeCell ref="H1365:H1367"/>
    <mergeCell ref="I1365:I1367"/>
    <mergeCell ref="J1365:J1367"/>
    <mergeCell ref="K1365:K1367"/>
    <mergeCell ref="L1365:L1367"/>
    <mergeCell ref="M1365:M1367"/>
    <mergeCell ref="N1365:N1367"/>
    <mergeCell ref="O1365:O1367"/>
    <mergeCell ref="P1365:P1366"/>
    <mergeCell ref="S1365:S1367"/>
    <mergeCell ref="T1365:T1367"/>
    <mergeCell ref="AO1359:AO1361"/>
    <mergeCell ref="AP1359:AP1361"/>
    <mergeCell ref="AQ1359:AQ1361"/>
    <mergeCell ref="AR1359:AR1361"/>
    <mergeCell ref="A1362:A1364"/>
    <mergeCell ref="B1362:B1364"/>
    <mergeCell ref="C1362:C1364"/>
    <mergeCell ref="D1362:D1364"/>
    <mergeCell ref="E1362:E1364"/>
    <mergeCell ref="F1362:F1364"/>
    <mergeCell ref="G1362:G1364"/>
    <mergeCell ref="H1362:H1364"/>
    <mergeCell ref="I1362:I1364"/>
    <mergeCell ref="J1362:J1364"/>
    <mergeCell ref="K1362:K1364"/>
    <mergeCell ref="L1362:L1364"/>
    <mergeCell ref="M1362:M1364"/>
    <mergeCell ref="N1362:N1364"/>
    <mergeCell ref="O1362:O1364"/>
    <mergeCell ref="P1362:P1363"/>
    <mergeCell ref="S1362:S1364"/>
    <mergeCell ref="T1362:T1364"/>
    <mergeCell ref="U1362:U1364"/>
    <mergeCell ref="V1362:V1364"/>
    <mergeCell ref="W1362:W1364"/>
    <mergeCell ref="X1362:X1364"/>
    <mergeCell ref="Y1362:Y1364"/>
    <mergeCell ref="Z1362:Z1364"/>
    <mergeCell ref="AA1362:AA1364"/>
    <mergeCell ref="AB1362:AB1364"/>
    <mergeCell ref="AC1362:AC1364"/>
    <mergeCell ref="AD1362:AD1364"/>
    <mergeCell ref="X1359:X1361"/>
    <mergeCell ref="Y1359:Y1361"/>
    <mergeCell ref="Z1359:Z1361"/>
    <mergeCell ref="AA1359:AA1361"/>
    <mergeCell ref="AB1359:AB1361"/>
    <mergeCell ref="AC1359:AC1361"/>
    <mergeCell ref="AD1359:AD1361"/>
    <mergeCell ref="AE1359:AE1361"/>
    <mergeCell ref="AF1359:AF1361"/>
    <mergeCell ref="AG1359:AG1361"/>
    <mergeCell ref="AH1359:AH1361"/>
    <mergeCell ref="AI1359:AI1361"/>
    <mergeCell ref="AJ1359:AJ1361"/>
    <mergeCell ref="AK1359:AK1361"/>
    <mergeCell ref="AL1359:AL1361"/>
    <mergeCell ref="AM1359:AM1361"/>
    <mergeCell ref="AN1359:AN1361"/>
    <mergeCell ref="AH1356:AH1358"/>
    <mergeCell ref="AI1356:AI1358"/>
    <mergeCell ref="AJ1356:AJ1358"/>
    <mergeCell ref="AK1356:AK1358"/>
    <mergeCell ref="AL1356:AL1358"/>
    <mergeCell ref="AM1356:AM1358"/>
    <mergeCell ref="AN1356:AN1358"/>
    <mergeCell ref="AO1356:AO1358"/>
    <mergeCell ref="AP1356:AP1358"/>
    <mergeCell ref="AQ1356:AQ1358"/>
    <mergeCell ref="AR1356:AR1358"/>
    <mergeCell ref="A1359:A1361"/>
    <mergeCell ref="B1359:B1361"/>
    <mergeCell ref="C1359:C1361"/>
    <mergeCell ref="D1359:D1361"/>
    <mergeCell ref="E1359:E1361"/>
    <mergeCell ref="F1359:F1361"/>
    <mergeCell ref="G1359:G1361"/>
    <mergeCell ref="H1359:H1361"/>
    <mergeCell ref="I1359:I1361"/>
    <mergeCell ref="J1359:J1361"/>
    <mergeCell ref="K1359:K1361"/>
    <mergeCell ref="L1359:L1361"/>
    <mergeCell ref="M1359:M1361"/>
    <mergeCell ref="N1359:N1361"/>
    <mergeCell ref="O1359:O1361"/>
    <mergeCell ref="P1359:P1360"/>
    <mergeCell ref="S1359:S1361"/>
    <mergeCell ref="T1359:T1361"/>
    <mergeCell ref="U1359:U1361"/>
    <mergeCell ref="V1359:V1361"/>
    <mergeCell ref="W1359:W1361"/>
    <mergeCell ref="AR1353:AR1355"/>
    <mergeCell ref="A1356:A1358"/>
    <mergeCell ref="B1356:B1358"/>
    <mergeCell ref="C1356:C1358"/>
    <mergeCell ref="D1356:D1358"/>
    <mergeCell ref="E1356:E1358"/>
    <mergeCell ref="F1356:F1358"/>
    <mergeCell ref="G1356:G1358"/>
    <mergeCell ref="H1356:H1358"/>
    <mergeCell ref="I1356:I1358"/>
    <mergeCell ref="J1356:J1358"/>
    <mergeCell ref="K1356:K1358"/>
    <mergeCell ref="L1356:L1358"/>
    <mergeCell ref="M1356:M1358"/>
    <mergeCell ref="N1356:N1358"/>
    <mergeCell ref="O1356:O1358"/>
    <mergeCell ref="P1356:P1357"/>
    <mergeCell ref="S1356:S1358"/>
    <mergeCell ref="T1356:T1358"/>
    <mergeCell ref="U1356:U1358"/>
    <mergeCell ref="V1356:V1358"/>
    <mergeCell ref="W1356:W1358"/>
    <mergeCell ref="X1356:X1358"/>
    <mergeCell ref="Y1356:Y1358"/>
    <mergeCell ref="Z1356:Z1358"/>
    <mergeCell ref="AA1356:AA1358"/>
    <mergeCell ref="AB1356:AB1358"/>
    <mergeCell ref="AC1356:AC1358"/>
    <mergeCell ref="AD1356:AD1358"/>
    <mergeCell ref="AE1356:AE1358"/>
    <mergeCell ref="AF1356:AF1358"/>
    <mergeCell ref="AG1356:AG1358"/>
    <mergeCell ref="AA1353:AA1355"/>
    <mergeCell ref="AB1353:AB1355"/>
    <mergeCell ref="AC1353:AC1355"/>
    <mergeCell ref="AD1353:AD1355"/>
    <mergeCell ref="AE1353:AE1355"/>
    <mergeCell ref="AF1353:AF1355"/>
    <mergeCell ref="AG1353:AG1355"/>
    <mergeCell ref="AH1353:AH1355"/>
    <mergeCell ref="AI1353:AI1355"/>
    <mergeCell ref="AJ1353:AJ1355"/>
    <mergeCell ref="AK1353:AK1355"/>
    <mergeCell ref="AL1353:AL1355"/>
    <mergeCell ref="AM1353:AM1355"/>
    <mergeCell ref="AN1353:AN1355"/>
    <mergeCell ref="AO1353:AO1355"/>
    <mergeCell ref="AP1353:AP1355"/>
    <mergeCell ref="AQ1353:AQ1355"/>
    <mergeCell ref="AL1348:AL1352"/>
    <mergeCell ref="AM1348:AM1352"/>
    <mergeCell ref="AN1348:AN1352"/>
    <mergeCell ref="AO1348:AO1352"/>
    <mergeCell ref="AP1348:AP1352"/>
    <mergeCell ref="AQ1348:AQ1352"/>
    <mergeCell ref="AR1348:AR1352"/>
    <mergeCell ref="V1350:V1351"/>
    <mergeCell ref="A1353:A1355"/>
    <mergeCell ref="B1353:B1355"/>
    <mergeCell ref="C1353:C1355"/>
    <mergeCell ref="D1353:D1355"/>
    <mergeCell ref="E1353:E1355"/>
    <mergeCell ref="F1353:F1355"/>
    <mergeCell ref="G1353:G1355"/>
    <mergeCell ref="H1353:H1355"/>
    <mergeCell ref="I1353:I1355"/>
    <mergeCell ref="J1353:J1355"/>
    <mergeCell ref="K1353:K1355"/>
    <mergeCell ref="L1353:L1355"/>
    <mergeCell ref="M1353:M1355"/>
    <mergeCell ref="N1353:N1355"/>
    <mergeCell ref="O1353:O1355"/>
    <mergeCell ref="P1353:P1354"/>
    <mergeCell ref="S1353:S1355"/>
    <mergeCell ref="T1353:T1355"/>
    <mergeCell ref="U1353:U1355"/>
    <mergeCell ref="V1353:V1355"/>
    <mergeCell ref="W1353:W1355"/>
    <mergeCell ref="X1353:X1355"/>
    <mergeCell ref="Y1353:Y1355"/>
    <mergeCell ref="Z1353:Z1355"/>
    <mergeCell ref="S1348:S1352"/>
    <mergeCell ref="T1348:T1352"/>
    <mergeCell ref="U1348:U1352"/>
    <mergeCell ref="V1348:V1349"/>
    <mergeCell ref="Y1348:Y1352"/>
    <mergeCell ref="Z1348:Z1352"/>
    <mergeCell ref="AA1348:AA1352"/>
    <mergeCell ref="AB1348:AB1352"/>
    <mergeCell ref="AC1348:AC1352"/>
    <mergeCell ref="AD1348:AD1352"/>
    <mergeCell ref="AE1348:AE1352"/>
    <mergeCell ref="AF1348:AF1352"/>
    <mergeCell ref="AG1348:AG1352"/>
    <mergeCell ref="AH1348:AH1352"/>
    <mergeCell ref="AI1348:AI1352"/>
    <mergeCell ref="AJ1348:AJ1352"/>
    <mergeCell ref="AK1348:AK1352"/>
    <mergeCell ref="AE1345:AE1347"/>
    <mergeCell ref="AF1345:AF1347"/>
    <mergeCell ref="AG1345:AG1347"/>
    <mergeCell ref="AH1345:AH1347"/>
    <mergeCell ref="AI1345:AI1347"/>
    <mergeCell ref="AJ1345:AJ1347"/>
    <mergeCell ref="AK1345:AK1347"/>
    <mergeCell ref="AL1345:AL1347"/>
    <mergeCell ref="AM1345:AM1347"/>
    <mergeCell ref="AN1345:AN1347"/>
    <mergeCell ref="AO1345:AO1347"/>
    <mergeCell ref="AP1345:AP1347"/>
    <mergeCell ref="AQ1345:AQ1347"/>
    <mergeCell ref="AR1345:AR1347"/>
    <mergeCell ref="A1348:A1352"/>
    <mergeCell ref="B1348:B1352"/>
    <mergeCell ref="C1348:C1352"/>
    <mergeCell ref="D1348:D1352"/>
    <mergeCell ref="E1348:E1352"/>
    <mergeCell ref="F1348:F1352"/>
    <mergeCell ref="G1348:G1352"/>
    <mergeCell ref="H1348:H1352"/>
    <mergeCell ref="I1348:I1352"/>
    <mergeCell ref="J1348:J1352"/>
    <mergeCell ref="K1348:K1352"/>
    <mergeCell ref="L1348:L1352"/>
    <mergeCell ref="M1348:M1352"/>
    <mergeCell ref="N1348:N1352"/>
    <mergeCell ref="O1348:O1352"/>
    <mergeCell ref="P1348:P1352"/>
    <mergeCell ref="Q1348:Q1352"/>
    <mergeCell ref="R1348:R1352"/>
    <mergeCell ref="AO1342:AO1344"/>
    <mergeCell ref="AP1342:AP1344"/>
    <mergeCell ref="AQ1342:AQ1344"/>
    <mergeCell ref="AR1342:AR1344"/>
    <mergeCell ref="A1345:A1347"/>
    <mergeCell ref="B1345:B1347"/>
    <mergeCell ref="C1345:C1347"/>
    <mergeCell ref="D1345:D1347"/>
    <mergeCell ref="E1345:E1347"/>
    <mergeCell ref="F1345:F1347"/>
    <mergeCell ref="G1345:G1347"/>
    <mergeCell ref="H1345:H1347"/>
    <mergeCell ref="I1345:I1347"/>
    <mergeCell ref="J1345:J1347"/>
    <mergeCell ref="K1345:K1347"/>
    <mergeCell ref="L1345:L1347"/>
    <mergeCell ref="M1345:M1347"/>
    <mergeCell ref="N1345:N1347"/>
    <mergeCell ref="O1345:O1347"/>
    <mergeCell ref="P1345:P1347"/>
    <mergeCell ref="Q1345:Q1347"/>
    <mergeCell ref="R1345:R1347"/>
    <mergeCell ref="S1345:S1347"/>
    <mergeCell ref="T1345:T1347"/>
    <mergeCell ref="U1345:U1347"/>
    <mergeCell ref="V1345:V1346"/>
    <mergeCell ref="Y1345:Y1347"/>
    <mergeCell ref="Z1345:Z1347"/>
    <mergeCell ref="AA1345:AA1347"/>
    <mergeCell ref="AB1345:AB1347"/>
    <mergeCell ref="AC1345:AC1347"/>
    <mergeCell ref="AD1345:AD1347"/>
    <mergeCell ref="X1342:X1344"/>
    <mergeCell ref="Y1342:Y1344"/>
    <mergeCell ref="Z1342:Z1344"/>
    <mergeCell ref="AA1342:AA1344"/>
    <mergeCell ref="AB1342:AB1344"/>
    <mergeCell ref="AC1342:AC1344"/>
    <mergeCell ref="AD1342:AD1344"/>
    <mergeCell ref="AE1342:AE1344"/>
    <mergeCell ref="AF1342:AF1344"/>
    <mergeCell ref="AG1342:AG1344"/>
    <mergeCell ref="AH1342:AH1344"/>
    <mergeCell ref="AI1342:AI1344"/>
    <mergeCell ref="AJ1342:AJ1344"/>
    <mergeCell ref="AK1342:AK1344"/>
    <mergeCell ref="AL1342:AL1344"/>
    <mergeCell ref="AM1342:AM1344"/>
    <mergeCell ref="AN1342:AN1344"/>
    <mergeCell ref="AH1339:AH1341"/>
    <mergeCell ref="AI1339:AI1341"/>
    <mergeCell ref="AJ1339:AJ1341"/>
    <mergeCell ref="AK1339:AK1341"/>
    <mergeCell ref="AL1339:AL1341"/>
    <mergeCell ref="AM1339:AM1341"/>
    <mergeCell ref="AN1339:AN1341"/>
    <mergeCell ref="AO1339:AO1341"/>
    <mergeCell ref="AP1339:AP1341"/>
    <mergeCell ref="AQ1339:AQ1341"/>
    <mergeCell ref="AR1339:AR1341"/>
    <mergeCell ref="A1342:A1344"/>
    <mergeCell ref="B1342:B1344"/>
    <mergeCell ref="C1342:C1344"/>
    <mergeCell ref="D1342:D1344"/>
    <mergeCell ref="E1342:E1344"/>
    <mergeCell ref="F1342:F1344"/>
    <mergeCell ref="G1342:G1344"/>
    <mergeCell ref="H1342:H1344"/>
    <mergeCell ref="I1342:I1344"/>
    <mergeCell ref="J1342:J1344"/>
    <mergeCell ref="K1342:K1344"/>
    <mergeCell ref="L1342:L1344"/>
    <mergeCell ref="M1342:M1344"/>
    <mergeCell ref="N1342:N1344"/>
    <mergeCell ref="O1342:O1344"/>
    <mergeCell ref="P1342:P1343"/>
    <mergeCell ref="S1342:S1344"/>
    <mergeCell ref="T1342:T1344"/>
    <mergeCell ref="U1342:U1344"/>
    <mergeCell ref="V1342:V1344"/>
    <mergeCell ref="W1342:W1344"/>
    <mergeCell ref="AR1336:AR1338"/>
    <mergeCell ref="A1339:A1341"/>
    <mergeCell ref="B1339:B1341"/>
    <mergeCell ref="C1339:C1341"/>
    <mergeCell ref="D1339:D1341"/>
    <mergeCell ref="E1339:E1341"/>
    <mergeCell ref="F1339:F1341"/>
    <mergeCell ref="G1339:G1341"/>
    <mergeCell ref="H1339:H1341"/>
    <mergeCell ref="I1339:I1341"/>
    <mergeCell ref="J1339:J1341"/>
    <mergeCell ref="K1339:K1341"/>
    <mergeCell ref="L1339:L1341"/>
    <mergeCell ref="M1339:M1341"/>
    <mergeCell ref="N1339:N1341"/>
    <mergeCell ref="O1339:O1341"/>
    <mergeCell ref="P1339:P1340"/>
    <mergeCell ref="S1339:S1341"/>
    <mergeCell ref="T1339:T1341"/>
    <mergeCell ref="U1339:U1341"/>
    <mergeCell ref="V1339:V1341"/>
    <mergeCell ref="W1339:W1341"/>
    <mergeCell ref="X1339:X1341"/>
    <mergeCell ref="Y1339:Y1341"/>
    <mergeCell ref="Z1339:Z1341"/>
    <mergeCell ref="AA1339:AA1341"/>
    <mergeCell ref="AB1339:AB1341"/>
    <mergeCell ref="AC1339:AC1341"/>
    <mergeCell ref="AD1339:AD1341"/>
    <mergeCell ref="AE1339:AE1341"/>
    <mergeCell ref="AF1339:AF1341"/>
    <mergeCell ref="AG1339:AG1341"/>
    <mergeCell ref="AA1336:AA1338"/>
    <mergeCell ref="AB1336:AB1338"/>
    <mergeCell ref="AC1336:AC1338"/>
    <mergeCell ref="AD1336:AD1338"/>
    <mergeCell ref="AE1336:AE1338"/>
    <mergeCell ref="AF1336:AF1338"/>
    <mergeCell ref="AG1336:AG1338"/>
    <mergeCell ref="AH1336:AH1338"/>
    <mergeCell ref="AI1336:AI1338"/>
    <mergeCell ref="AJ1336:AJ1338"/>
    <mergeCell ref="AK1336:AK1338"/>
    <mergeCell ref="AL1336:AL1338"/>
    <mergeCell ref="AM1336:AM1338"/>
    <mergeCell ref="AN1336:AN1338"/>
    <mergeCell ref="AO1336:AO1338"/>
    <mergeCell ref="AP1336:AP1338"/>
    <mergeCell ref="AQ1336:AQ1338"/>
    <mergeCell ref="AK1333:AK1335"/>
    <mergeCell ref="AL1333:AL1335"/>
    <mergeCell ref="AM1333:AM1335"/>
    <mergeCell ref="AN1333:AN1335"/>
    <mergeCell ref="AO1333:AO1335"/>
    <mergeCell ref="AP1333:AP1335"/>
    <mergeCell ref="AQ1333:AQ1335"/>
    <mergeCell ref="AR1333:AR1335"/>
    <mergeCell ref="A1336:A1338"/>
    <mergeCell ref="B1336:B1338"/>
    <mergeCell ref="C1336:C1338"/>
    <mergeCell ref="D1336:D1338"/>
    <mergeCell ref="E1336:E1338"/>
    <mergeCell ref="F1336:F1338"/>
    <mergeCell ref="G1336:G1338"/>
    <mergeCell ref="H1336:H1338"/>
    <mergeCell ref="I1336:I1338"/>
    <mergeCell ref="J1336:J1338"/>
    <mergeCell ref="K1336:K1338"/>
    <mergeCell ref="L1336:L1338"/>
    <mergeCell ref="M1336:M1338"/>
    <mergeCell ref="N1336:N1338"/>
    <mergeCell ref="O1336:O1338"/>
    <mergeCell ref="P1336:P1338"/>
    <mergeCell ref="Q1336:Q1338"/>
    <mergeCell ref="R1336:R1338"/>
    <mergeCell ref="S1336:S1338"/>
    <mergeCell ref="T1336:T1338"/>
    <mergeCell ref="U1336:U1338"/>
    <mergeCell ref="V1336:V1337"/>
    <mergeCell ref="Y1336:Y1338"/>
    <mergeCell ref="Z1336:Z1338"/>
    <mergeCell ref="R1333:R1335"/>
    <mergeCell ref="S1333:S1335"/>
    <mergeCell ref="T1333:T1335"/>
    <mergeCell ref="U1333:U1335"/>
    <mergeCell ref="V1333:V1334"/>
    <mergeCell ref="Y1333:Y1335"/>
    <mergeCell ref="Z1333:Z1335"/>
    <mergeCell ref="AA1333:AA1335"/>
    <mergeCell ref="AB1333:AB1335"/>
    <mergeCell ref="AC1333:AC1335"/>
    <mergeCell ref="AD1333:AD1335"/>
    <mergeCell ref="AE1333:AE1335"/>
    <mergeCell ref="AF1333:AF1335"/>
    <mergeCell ref="AG1333:AG1335"/>
    <mergeCell ref="AH1333:AH1335"/>
    <mergeCell ref="AI1333:AI1335"/>
    <mergeCell ref="AJ1333:AJ1335"/>
    <mergeCell ref="A1333:A1335"/>
    <mergeCell ref="B1333:B1335"/>
    <mergeCell ref="C1333:C1335"/>
    <mergeCell ref="D1333:D1335"/>
    <mergeCell ref="E1333:E1335"/>
    <mergeCell ref="F1333:F1335"/>
    <mergeCell ref="G1333:G1335"/>
    <mergeCell ref="H1333:H1335"/>
    <mergeCell ref="I1333:I1335"/>
    <mergeCell ref="J1333:J1335"/>
    <mergeCell ref="K1333:K1335"/>
    <mergeCell ref="L1333:L1335"/>
    <mergeCell ref="M1333:M1335"/>
    <mergeCell ref="N1333:N1335"/>
    <mergeCell ref="O1333:O1335"/>
    <mergeCell ref="P1333:P1335"/>
    <mergeCell ref="Q1333:Q1335"/>
    <mergeCell ref="AN1327:AN1329"/>
    <mergeCell ref="AO1327:AO1329"/>
    <mergeCell ref="AP1327:AP1329"/>
    <mergeCell ref="AQ1327:AQ1329"/>
    <mergeCell ref="AR1327:AR1329"/>
    <mergeCell ref="A1330:A1332"/>
    <mergeCell ref="B1330:B1332"/>
    <mergeCell ref="C1330:C1332"/>
    <mergeCell ref="D1330:D1332"/>
    <mergeCell ref="E1330:E1332"/>
    <mergeCell ref="F1330:F1332"/>
    <mergeCell ref="G1330:G1332"/>
    <mergeCell ref="H1330:H1332"/>
    <mergeCell ref="I1330:I1332"/>
    <mergeCell ref="J1330:J1332"/>
    <mergeCell ref="K1330:K1332"/>
    <mergeCell ref="L1330:L1332"/>
    <mergeCell ref="M1330:M1332"/>
    <mergeCell ref="N1330:N1332"/>
    <mergeCell ref="O1330:O1332"/>
    <mergeCell ref="P1330:P1332"/>
    <mergeCell ref="Q1330:Q1332"/>
    <mergeCell ref="R1330:R1332"/>
    <mergeCell ref="S1330:S1332"/>
    <mergeCell ref="T1330:T1332"/>
    <mergeCell ref="U1330:U1332"/>
    <mergeCell ref="V1330:V1331"/>
    <mergeCell ref="Y1330:Y1332"/>
    <mergeCell ref="U1327:U1329"/>
    <mergeCell ref="V1327:V1328"/>
    <mergeCell ref="Y1327:Y1329"/>
    <mergeCell ref="Z1327:Z1329"/>
    <mergeCell ref="AA1327:AA1329"/>
    <mergeCell ref="AB1327:AB1329"/>
    <mergeCell ref="AC1327:AC1329"/>
    <mergeCell ref="AD1327:AD1329"/>
    <mergeCell ref="AE1327:AE1329"/>
    <mergeCell ref="AF1327:AF1329"/>
    <mergeCell ref="AG1327:AG1329"/>
    <mergeCell ref="AH1327:AH1329"/>
    <mergeCell ref="AI1327:AI1329"/>
    <mergeCell ref="AJ1327:AJ1329"/>
    <mergeCell ref="AK1327:AK1329"/>
    <mergeCell ref="AL1327:AL1329"/>
    <mergeCell ref="AM1327:AM1329"/>
    <mergeCell ref="AG1324:AG1326"/>
    <mergeCell ref="AH1324:AH1326"/>
    <mergeCell ref="AI1324:AI1326"/>
    <mergeCell ref="AJ1324:AJ1326"/>
    <mergeCell ref="AK1324:AK1326"/>
    <mergeCell ref="AL1324:AL1326"/>
    <mergeCell ref="AM1324:AM1326"/>
    <mergeCell ref="AN1324:AN1326"/>
    <mergeCell ref="AO1324:AO1326"/>
    <mergeCell ref="AP1324:AP1326"/>
    <mergeCell ref="AQ1324:AQ1326"/>
    <mergeCell ref="AR1324:AR1326"/>
    <mergeCell ref="A1327:A1329"/>
    <mergeCell ref="B1327:B1329"/>
    <mergeCell ref="C1327:C1329"/>
    <mergeCell ref="D1327:D1329"/>
    <mergeCell ref="E1327:E1329"/>
    <mergeCell ref="F1327:F1329"/>
    <mergeCell ref="G1327:G1329"/>
    <mergeCell ref="H1327:H1329"/>
    <mergeCell ref="I1327:I1329"/>
    <mergeCell ref="J1327:J1329"/>
    <mergeCell ref="K1327:K1329"/>
    <mergeCell ref="L1327:L1329"/>
    <mergeCell ref="M1327:M1329"/>
    <mergeCell ref="N1327:N1329"/>
    <mergeCell ref="O1327:O1329"/>
    <mergeCell ref="P1327:P1329"/>
    <mergeCell ref="Q1327:Q1329"/>
    <mergeCell ref="R1327:R1329"/>
    <mergeCell ref="S1327:S1329"/>
    <mergeCell ref="T1327:T1329"/>
    <mergeCell ref="AQ1321:AQ1323"/>
    <mergeCell ref="AR1321:AR1323"/>
    <mergeCell ref="A1324:A1326"/>
    <mergeCell ref="B1324:B1326"/>
    <mergeCell ref="C1324:C1326"/>
    <mergeCell ref="D1324:D1326"/>
    <mergeCell ref="E1324:E1326"/>
    <mergeCell ref="F1324:F1326"/>
    <mergeCell ref="G1324:G1326"/>
    <mergeCell ref="H1324:H1326"/>
    <mergeCell ref="I1324:I1326"/>
    <mergeCell ref="J1324:J1326"/>
    <mergeCell ref="K1324:K1326"/>
    <mergeCell ref="L1324:L1326"/>
    <mergeCell ref="M1324:M1326"/>
    <mergeCell ref="N1324:N1326"/>
    <mergeCell ref="O1324:O1326"/>
    <mergeCell ref="P1324:P1326"/>
    <mergeCell ref="Q1324:Q1326"/>
    <mergeCell ref="R1324:R1326"/>
    <mergeCell ref="S1324:S1326"/>
    <mergeCell ref="T1324:T1326"/>
    <mergeCell ref="U1324:U1326"/>
    <mergeCell ref="V1324:V1325"/>
    <mergeCell ref="Y1324:Y1326"/>
    <mergeCell ref="Z1324:Z1326"/>
    <mergeCell ref="AA1324:AA1326"/>
    <mergeCell ref="AB1324:AB1326"/>
    <mergeCell ref="AC1324:AC1326"/>
    <mergeCell ref="AD1324:AD1326"/>
    <mergeCell ref="AE1324:AE1326"/>
    <mergeCell ref="AF1324:AF1326"/>
    <mergeCell ref="Z1321:Z1323"/>
    <mergeCell ref="AA1321:AA1323"/>
    <mergeCell ref="AB1321:AB1323"/>
    <mergeCell ref="AC1321:AC1323"/>
    <mergeCell ref="AD1321:AD1323"/>
    <mergeCell ref="AE1321:AE1323"/>
    <mergeCell ref="AF1321:AF1323"/>
    <mergeCell ref="AG1321:AG1323"/>
    <mergeCell ref="AH1321:AH1323"/>
    <mergeCell ref="AI1321:AI1323"/>
    <mergeCell ref="AJ1321:AJ1323"/>
    <mergeCell ref="AK1321:AK1323"/>
    <mergeCell ref="AL1321:AL1323"/>
    <mergeCell ref="AM1321:AM1323"/>
    <mergeCell ref="AN1321:AN1323"/>
    <mergeCell ref="AO1321:AO1323"/>
    <mergeCell ref="AP1321:AP1323"/>
    <mergeCell ref="AJ1318:AJ1320"/>
    <mergeCell ref="AK1318:AK1320"/>
    <mergeCell ref="AL1318:AL1320"/>
    <mergeCell ref="AM1318:AM1320"/>
    <mergeCell ref="AN1318:AN1320"/>
    <mergeCell ref="AO1318:AO1320"/>
    <mergeCell ref="AP1318:AP1320"/>
    <mergeCell ref="AQ1318:AQ1320"/>
    <mergeCell ref="AR1318:AR1320"/>
    <mergeCell ref="A1321:A1323"/>
    <mergeCell ref="B1321:B1323"/>
    <mergeCell ref="C1321:C1323"/>
    <mergeCell ref="D1321:D1323"/>
    <mergeCell ref="E1321:E1323"/>
    <mergeCell ref="F1321:F1323"/>
    <mergeCell ref="G1321:G1323"/>
    <mergeCell ref="H1321:H1323"/>
    <mergeCell ref="I1321:I1323"/>
    <mergeCell ref="J1321:J1323"/>
    <mergeCell ref="K1321:K1323"/>
    <mergeCell ref="L1321:L1323"/>
    <mergeCell ref="M1321:M1323"/>
    <mergeCell ref="N1321:N1323"/>
    <mergeCell ref="O1321:O1323"/>
    <mergeCell ref="P1321:P1323"/>
    <mergeCell ref="Q1321:Q1323"/>
    <mergeCell ref="R1321:R1323"/>
    <mergeCell ref="S1321:S1323"/>
    <mergeCell ref="T1321:T1323"/>
    <mergeCell ref="U1321:U1323"/>
    <mergeCell ref="V1321:V1322"/>
    <mergeCell ref="Y1321:Y1323"/>
    <mergeCell ref="S1318:S1320"/>
    <mergeCell ref="T1318:T1320"/>
    <mergeCell ref="U1318:U1320"/>
    <mergeCell ref="V1318:V1320"/>
    <mergeCell ref="W1318:W1320"/>
    <mergeCell ref="X1318:X1320"/>
    <mergeCell ref="Y1318:Y1320"/>
    <mergeCell ref="Z1318:Z1320"/>
    <mergeCell ref="AA1318:AA1320"/>
    <mergeCell ref="AB1318:AB1320"/>
    <mergeCell ref="AC1318:AC1320"/>
    <mergeCell ref="AD1318:AD1320"/>
    <mergeCell ref="AE1318:AE1320"/>
    <mergeCell ref="AF1318:AF1320"/>
    <mergeCell ref="AG1318:AG1320"/>
    <mergeCell ref="AH1318:AH1320"/>
    <mergeCell ref="AI1318:AI1320"/>
    <mergeCell ref="AC1315:AC1317"/>
    <mergeCell ref="AD1315:AD1317"/>
    <mergeCell ref="AE1315:AE1317"/>
    <mergeCell ref="AF1315:AF1317"/>
    <mergeCell ref="AG1315:AG1317"/>
    <mergeCell ref="AH1315:AH1317"/>
    <mergeCell ref="AI1315:AI1317"/>
    <mergeCell ref="AJ1315:AJ1317"/>
    <mergeCell ref="AK1315:AK1317"/>
    <mergeCell ref="AL1315:AL1317"/>
    <mergeCell ref="AM1315:AM1317"/>
    <mergeCell ref="AN1315:AN1317"/>
    <mergeCell ref="AO1315:AO1317"/>
    <mergeCell ref="AP1315:AP1317"/>
    <mergeCell ref="AQ1315:AQ1317"/>
    <mergeCell ref="AR1315:AR1317"/>
    <mergeCell ref="A1318:A1320"/>
    <mergeCell ref="B1318:B1320"/>
    <mergeCell ref="C1318:C1320"/>
    <mergeCell ref="D1318:D1320"/>
    <mergeCell ref="E1318:E1320"/>
    <mergeCell ref="F1318:F1320"/>
    <mergeCell ref="G1318:G1320"/>
    <mergeCell ref="H1318:H1320"/>
    <mergeCell ref="I1318:I1320"/>
    <mergeCell ref="J1318:J1320"/>
    <mergeCell ref="K1318:K1320"/>
    <mergeCell ref="L1318:L1320"/>
    <mergeCell ref="M1318:M1320"/>
    <mergeCell ref="N1318:N1320"/>
    <mergeCell ref="O1318:O1320"/>
    <mergeCell ref="P1318:P1319"/>
    <mergeCell ref="AM1312:AM1314"/>
    <mergeCell ref="AN1312:AN1314"/>
    <mergeCell ref="AO1312:AO1314"/>
    <mergeCell ref="AP1312:AP1314"/>
    <mergeCell ref="AQ1312:AQ1314"/>
    <mergeCell ref="AR1312:AR1314"/>
    <mergeCell ref="A1315:A1317"/>
    <mergeCell ref="B1315:B1317"/>
    <mergeCell ref="C1315:C1317"/>
    <mergeCell ref="D1315:D1317"/>
    <mergeCell ref="E1315:E1317"/>
    <mergeCell ref="F1315:F1317"/>
    <mergeCell ref="G1315:G1317"/>
    <mergeCell ref="H1315:H1317"/>
    <mergeCell ref="I1315:I1317"/>
    <mergeCell ref="J1315:J1317"/>
    <mergeCell ref="K1315:K1317"/>
    <mergeCell ref="L1315:L1317"/>
    <mergeCell ref="M1315:M1317"/>
    <mergeCell ref="N1315:N1317"/>
    <mergeCell ref="O1315:O1317"/>
    <mergeCell ref="P1315:P1316"/>
    <mergeCell ref="S1315:S1317"/>
    <mergeCell ref="T1315:T1317"/>
    <mergeCell ref="U1315:U1317"/>
    <mergeCell ref="V1315:V1317"/>
    <mergeCell ref="W1315:W1317"/>
    <mergeCell ref="X1315:X1317"/>
    <mergeCell ref="Y1315:Y1317"/>
    <mergeCell ref="Z1315:Z1317"/>
    <mergeCell ref="AA1315:AA1317"/>
    <mergeCell ref="AB1315:AB1317"/>
    <mergeCell ref="V1312:V1314"/>
    <mergeCell ref="W1312:W1314"/>
    <mergeCell ref="X1312:X1314"/>
    <mergeCell ref="Y1312:Y1314"/>
    <mergeCell ref="Z1312:Z1314"/>
    <mergeCell ref="AA1312:AA1314"/>
    <mergeCell ref="AB1312:AB1314"/>
    <mergeCell ref="AC1312:AC1314"/>
    <mergeCell ref="AD1312:AD1314"/>
    <mergeCell ref="AE1312:AE1314"/>
    <mergeCell ref="AF1312:AF1314"/>
    <mergeCell ref="AG1312:AG1314"/>
    <mergeCell ref="AH1312:AH1314"/>
    <mergeCell ref="AI1312:AI1314"/>
    <mergeCell ref="AJ1312:AJ1314"/>
    <mergeCell ref="AK1312:AK1314"/>
    <mergeCell ref="AL1312:AL1314"/>
    <mergeCell ref="AF1309:AF1311"/>
    <mergeCell ref="AG1309:AG1311"/>
    <mergeCell ref="AH1309:AH1311"/>
    <mergeCell ref="AI1309:AI1311"/>
    <mergeCell ref="AJ1309:AJ1311"/>
    <mergeCell ref="AK1309:AK1311"/>
    <mergeCell ref="AL1309:AL1311"/>
    <mergeCell ref="AM1309:AM1311"/>
    <mergeCell ref="AN1309:AN1311"/>
    <mergeCell ref="AO1309:AO1311"/>
    <mergeCell ref="AP1309:AP1311"/>
    <mergeCell ref="AQ1309:AQ1311"/>
    <mergeCell ref="AR1309:AR1311"/>
    <mergeCell ref="A1312:A1314"/>
    <mergeCell ref="B1312:B1314"/>
    <mergeCell ref="C1312:C1314"/>
    <mergeCell ref="D1312:D1314"/>
    <mergeCell ref="E1312:E1314"/>
    <mergeCell ref="F1312:F1314"/>
    <mergeCell ref="G1312:G1314"/>
    <mergeCell ref="H1312:H1314"/>
    <mergeCell ref="I1312:I1314"/>
    <mergeCell ref="J1312:J1314"/>
    <mergeCell ref="K1312:K1314"/>
    <mergeCell ref="L1312:L1314"/>
    <mergeCell ref="M1312:M1314"/>
    <mergeCell ref="N1312:N1314"/>
    <mergeCell ref="O1312:O1314"/>
    <mergeCell ref="P1312:P1313"/>
    <mergeCell ref="S1312:S1314"/>
    <mergeCell ref="T1312:T1314"/>
    <mergeCell ref="U1312:U1314"/>
    <mergeCell ref="AP1306:AP1308"/>
    <mergeCell ref="AQ1306:AQ1308"/>
    <mergeCell ref="AR1306:AR1308"/>
    <mergeCell ref="A1309:A1311"/>
    <mergeCell ref="B1309:B1311"/>
    <mergeCell ref="C1309:C1311"/>
    <mergeCell ref="D1309:D1311"/>
    <mergeCell ref="E1309:E1311"/>
    <mergeCell ref="F1309:F1311"/>
    <mergeCell ref="G1309:G1311"/>
    <mergeCell ref="H1309:H1311"/>
    <mergeCell ref="I1309:I1311"/>
    <mergeCell ref="J1309:J1311"/>
    <mergeCell ref="K1309:K1311"/>
    <mergeCell ref="L1309:L1311"/>
    <mergeCell ref="M1309:M1311"/>
    <mergeCell ref="N1309:N1311"/>
    <mergeCell ref="O1309:O1311"/>
    <mergeCell ref="P1309:P1310"/>
    <mergeCell ref="S1309:S1311"/>
    <mergeCell ref="T1309:T1311"/>
    <mergeCell ref="U1309:U1311"/>
    <mergeCell ref="V1309:V1311"/>
    <mergeCell ref="W1309:W1311"/>
    <mergeCell ref="X1309:X1311"/>
    <mergeCell ref="Y1309:Y1311"/>
    <mergeCell ref="Z1309:Z1311"/>
    <mergeCell ref="AA1309:AA1311"/>
    <mergeCell ref="AB1309:AB1311"/>
    <mergeCell ref="AC1309:AC1311"/>
    <mergeCell ref="AD1309:AD1311"/>
    <mergeCell ref="AE1309:AE1311"/>
    <mergeCell ref="Y1306:Y1308"/>
    <mergeCell ref="Z1306:Z1308"/>
    <mergeCell ref="AA1306:AA1308"/>
    <mergeCell ref="AB1306:AB1308"/>
    <mergeCell ref="AC1306:AC1308"/>
    <mergeCell ref="AD1306:AD1308"/>
    <mergeCell ref="AE1306:AE1308"/>
    <mergeCell ref="AF1306:AF1308"/>
    <mergeCell ref="AG1306:AG1308"/>
    <mergeCell ref="AH1306:AH1308"/>
    <mergeCell ref="AI1306:AI1308"/>
    <mergeCell ref="AJ1306:AJ1308"/>
    <mergeCell ref="AK1306:AK1308"/>
    <mergeCell ref="AL1306:AL1308"/>
    <mergeCell ref="AM1306:AM1308"/>
    <mergeCell ref="AN1306:AN1308"/>
    <mergeCell ref="AO1306:AO1308"/>
    <mergeCell ref="AK1303:AK1305"/>
    <mergeCell ref="AL1303:AL1305"/>
    <mergeCell ref="AM1303:AM1305"/>
    <mergeCell ref="AN1303:AN1305"/>
    <mergeCell ref="AO1303:AO1305"/>
    <mergeCell ref="AP1303:AP1305"/>
    <mergeCell ref="AQ1303:AQ1305"/>
    <mergeCell ref="AR1303:AR1305"/>
    <mergeCell ref="A1306:A1308"/>
    <mergeCell ref="B1306:B1308"/>
    <mergeCell ref="C1306:C1308"/>
    <mergeCell ref="D1306:D1308"/>
    <mergeCell ref="E1306:E1308"/>
    <mergeCell ref="F1306:F1308"/>
    <mergeCell ref="G1306:G1308"/>
    <mergeCell ref="H1306:H1308"/>
    <mergeCell ref="I1306:I1308"/>
    <mergeCell ref="J1306:J1307"/>
    <mergeCell ref="M1306:M1308"/>
    <mergeCell ref="N1306:N1308"/>
    <mergeCell ref="O1306:O1308"/>
    <mergeCell ref="P1306:P1308"/>
    <mergeCell ref="Q1306:Q1308"/>
    <mergeCell ref="R1306:R1308"/>
    <mergeCell ref="S1306:S1308"/>
    <mergeCell ref="T1306:T1308"/>
    <mergeCell ref="U1306:U1308"/>
    <mergeCell ref="V1306:V1308"/>
    <mergeCell ref="W1306:W1308"/>
    <mergeCell ref="X1306:X1308"/>
    <mergeCell ref="R1303:R1305"/>
    <mergeCell ref="S1303:S1305"/>
    <mergeCell ref="T1303:T1305"/>
    <mergeCell ref="U1303:U1305"/>
    <mergeCell ref="V1303:V1305"/>
    <mergeCell ref="W1303:W1305"/>
    <mergeCell ref="X1303:X1305"/>
    <mergeCell ref="Y1303:Y1305"/>
    <mergeCell ref="Z1303:Z1305"/>
    <mergeCell ref="AA1303:AA1305"/>
    <mergeCell ref="AB1303:AB1305"/>
    <mergeCell ref="AC1303:AC1305"/>
    <mergeCell ref="AD1303:AD1305"/>
    <mergeCell ref="AE1303:AE1305"/>
    <mergeCell ref="AF1303:AF1305"/>
    <mergeCell ref="AG1303:AG1305"/>
    <mergeCell ref="AH1303:AH1305"/>
    <mergeCell ref="A1303:A1305"/>
    <mergeCell ref="B1303:B1305"/>
    <mergeCell ref="C1303:C1305"/>
    <mergeCell ref="D1303:D1305"/>
    <mergeCell ref="E1303:E1305"/>
    <mergeCell ref="F1303:F1305"/>
    <mergeCell ref="G1303:G1305"/>
    <mergeCell ref="H1303:H1305"/>
    <mergeCell ref="I1303:I1305"/>
    <mergeCell ref="J1303:J1305"/>
    <mergeCell ref="K1303:K1305"/>
    <mergeCell ref="L1303:L1305"/>
    <mergeCell ref="M1303:M1305"/>
    <mergeCell ref="N1303:N1305"/>
    <mergeCell ref="O1303:O1305"/>
    <mergeCell ref="P1303:P1305"/>
    <mergeCell ref="Q1303:Q1305"/>
    <mergeCell ref="AC1294:AC1300"/>
    <mergeCell ref="AD1294:AD1300"/>
    <mergeCell ref="AE1294:AE1300"/>
    <mergeCell ref="AF1294:AF1300"/>
    <mergeCell ref="AG1294:AG1300"/>
    <mergeCell ref="AH1294:AH1300"/>
    <mergeCell ref="AI1294:AI1300"/>
    <mergeCell ref="AJ1294:AJ1300"/>
    <mergeCell ref="AK1294:AK1300"/>
    <mergeCell ref="AL1294:AL1300"/>
    <mergeCell ref="AM1294:AM1300"/>
    <mergeCell ref="AN1294:AN1300"/>
    <mergeCell ref="AO1294:AO1300"/>
    <mergeCell ref="AP1294:AP1300"/>
    <mergeCell ref="AQ1294:AQ1300"/>
    <mergeCell ref="AR1294:AR1300"/>
    <mergeCell ref="J1296:J1297"/>
    <mergeCell ref="J1299:J1300"/>
    <mergeCell ref="K1299:K1300"/>
    <mergeCell ref="L1299:L1300"/>
    <mergeCell ref="AK1301:AK1302"/>
    <mergeCell ref="AD1301:AD1302"/>
    <mergeCell ref="AE1301:AE1302"/>
    <mergeCell ref="AF1301:AF1302"/>
    <mergeCell ref="AB1301:AB1302"/>
    <mergeCell ref="AC1301:AC1302"/>
    <mergeCell ref="AM1291:AM1293"/>
    <mergeCell ref="AN1291:AN1293"/>
    <mergeCell ref="AO1291:AO1293"/>
    <mergeCell ref="AP1291:AP1293"/>
    <mergeCell ref="AQ1291:AQ1293"/>
    <mergeCell ref="AR1291:AR1293"/>
    <mergeCell ref="A1294:A1300"/>
    <mergeCell ref="B1294:B1300"/>
    <mergeCell ref="C1294:C1300"/>
    <mergeCell ref="D1294:D1300"/>
    <mergeCell ref="E1294:E1300"/>
    <mergeCell ref="F1294:F1300"/>
    <mergeCell ref="G1294:G1300"/>
    <mergeCell ref="H1294:H1300"/>
    <mergeCell ref="I1294:I1300"/>
    <mergeCell ref="J1294:J1295"/>
    <mergeCell ref="M1294:M1300"/>
    <mergeCell ref="N1294:N1300"/>
    <mergeCell ref="O1294:O1300"/>
    <mergeCell ref="P1294:P1300"/>
    <mergeCell ref="Q1294:Q1300"/>
    <mergeCell ref="R1294:R1300"/>
    <mergeCell ref="S1294:S1300"/>
    <mergeCell ref="T1294:T1300"/>
    <mergeCell ref="U1294:U1300"/>
    <mergeCell ref="V1294:V1300"/>
    <mergeCell ref="W1294:W1300"/>
    <mergeCell ref="X1294:X1300"/>
    <mergeCell ref="Y1294:Y1300"/>
    <mergeCell ref="Z1294:Z1300"/>
    <mergeCell ref="AA1294:AA1300"/>
    <mergeCell ref="AB1294:AB1300"/>
    <mergeCell ref="V1291:V1293"/>
    <mergeCell ref="W1291:W1293"/>
    <mergeCell ref="X1291:X1293"/>
    <mergeCell ref="Y1291:Y1293"/>
    <mergeCell ref="Z1291:Z1293"/>
    <mergeCell ref="AA1291:AA1293"/>
    <mergeCell ref="AB1291:AB1293"/>
    <mergeCell ref="AC1291:AC1293"/>
    <mergeCell ref="AD1291:AD1293"/>
    <mergeCell ref="AE1291:AE1293"/>
    <mergeCell ref="AF1291:AF1293"/>
    <mergeCell ref="AG1291:AG1293"/>
    <mergeCell ref="AH1291:AH1293"/>
    <mergeCell ref="AI1291:AI1293"/>
    <mergeCell ref="AJ1291:AJ1293"/>
    <mergeCell ref="AK1291:AK1293"/>
    <mergeCell ref="AL1291:AL1293"/>
    <mergeCell ref="AK1287:AK1290"/>
    <mergeCell ref="AL1287:AL1290"/>
    <mergeCell ref="AM1287:AM1290"/>
    <mergeCell ref="AN1287:AN1290"/>
    <mergeCell ref="AO1287:AO1290"/>
    <mergeCell ref="AP1287:AP1290"/>
    <mergeCell ref="AQ1287:AQ1290"/>
    <mergeCell ref="AR1287:AR1290"/>
    <mergeCell ref="W1288:W1289"/>
    <mergeCell ref="X1288:X1289"/>
    <mergeCell ref="A1291:A1293"/>
    <mergeCell ref="B1291:B1293"/>
    <mergeCell ref="C1291:C1293"/>
    <mergeCell ref="D1291:D1293"/>
    <mergeCell ref="E1291:E1293"/>
    <mergeCell ref="F1291:F1293"/>
    <mergeCell ref="G1291:G1293"/>
    <mergeCell ref="H1291:H1293"/>
    <mergeCell ref="I1291:I1293"/>
    <mergeCell ref="J1291:J1292"/>
    <mergeCell ref="M1291:M1293"/>
    <mergeCell ref="N1291:N1293"/>
    <mergeCell ref="O1291:O1293"/>
    <mergeCell ref="P1291:P1293"/>
    <mergeCell ref="Q1291:Q1293"/>
    <mergeCell ref="R1291:R1293"/>
    <mergeCell ref="S1291:S1293"/>
    <mergeCell ref="T1291:T1293"/>
    <mergeCell ref="U1291:U1293"/>
    <mergeCell ref="AR1284:AR1286"/>
    <mergeCell ref="A1287:A1290"/>
    <mergeCell ref="B1287:B1290"/>
    <mergeCell ref="C1287:C1290"/>
    <mergeCell ref="D1287:D1290"/>
    <mergeCell ref="E1287:E1290"/>
    <mergeCell ref="F1287:F1290"/>
    <mergeCell ref="G1287:G1290"/>
    <mergeCell ref="H1287:H1290"/>
    <mergeCell ref="I1287:I1290"/>
    <mergeCell ref="J1287:J1290"/>
    <mergeCell ref="K1287:K1290"/>
    <mergeCell ref="L1287:L1290"/>
    <mergeCell ref="M1287:M1290"/>
    <mergeCell ref="N1287:N1290"/>
    <mergeCell ref="O1287:O1290"/>
    <mergeCell ref="P1287:P1290"/>
    <mergeCell ref="Q1287:Q1290"/>
    <mergeCell ref="R1287:R1290"/>
    <mergeCell ref="S1287:S1290"/>
    <mergeCell ref="T1287:T1290"/>
    <mergeCell ref="U1287:U1290"/>
    <mergeCell ref="V1287:V1289"/>
    <mergeCell ref="Y1287:Y1290"/>
    <mergeCell ref="Z1287:Z1290"/>
    <mergeCell ref="AA1287:AA1290"/>
    <mergeCell ref="AB1287:AB1290"/>
    <mergeCell ref="AC1287:AC1290"/>
    <mergeCell ref="AD1287:AD1290"/>
    <mergeCell ref="AE1287:AE1290"/>
    <mergeCell ref="AF1287:AF1290"/>
    <mergeCell ref="AG1287:AG1290"/>
    <mergeCell ref="AA1284:AA1286"/>
    <mergeCell ref="AB1284:AB1286"/>
    <mergeCell ref="AC1284:AC1286"/>
    <mergeCell ref="AD1284:AD1286"/>
    <mergeCell ref="AE1284:AE1286"/>
    <mergeCell ref="AF1284:AF1286"/>
    <mergeCell ref="AG1284:AG1286"/>
    <mergeCell ref="AH1284:AH1286"/>
    <mergeCell ref="AI1284:AI1286"/>
    <mergeCell ref="AJ1284:AJ1286"/>
    <mergeCell ref="AK1284:AK1286"/>
    <mergeCell ref="AL1284:AL1286"/>
    <mergeCell ref="AM1284:AM1286"/>
    <mergeCell ref="AN1284:AN1286"/>
    <mergeCell ref="AO1284:AO1286"/>
    <mergeCell ref="AP1284:AP1286"/>
    <mergeCell ref="AQ1284:AQ1286"/>
    <mergeCell ref="AO1280:AO1283"/>
    <mergeCell ref="AP1280:AP1283"/>
    <mergeCell ref="AQ1280:AQ1283"/>
    <mergeCell ref="AR1280:AR1283"/>
    <mergeCell ref="W1281:W1282"/>
    <mergeCell ref="X1281:X1282"/>
    <mergeCell ref="A1284:A1286"/>
    <mergeCell ref="B1284:B1286"/>
    <mergeCell ref="C1284:C1286"/>
    <mergeCell ref="D1284:D1286"/>
    <mergeCell ref="E1284:E1286"/>
    <mergeCell ref="F1284:F1286"/>
    <mergeCell ref="G1284:G1286"/>
    <mergeCell ref="H1284:H1286"/>
    <mergeCell ref="I1284:I1286"/>
    <mergeCell ref="J1284:J1286"/>
    <mergeCell ref="K1284:K1286"/>
    <mergeCell ref="L1284:L1286"/>
    <mergeCell ref="M1284:M1286"/>
    <mergeCell ref="N1284:N1286"/>
    <mergeCell ref="O1284:O1286"/>
    <mergeCell ref="P1284:P1285"/>
    <mergeCell ref="S1284:S1286"/>
    <mergeCell ref="T1284:T1286"/>
    <mergeCell ref="U1284:U1286"/>
    <mergeCell ref="V1284:V1286"/>
    <mergeCell ref="W1284:W1286"/>
    <mergeCell ref="X1284:X1286"/>
    <mergeCell ref="Y1284:Y1286"/>
    <mergeCell ref="Z1284:Z1286"/>
    <mergeCell ref="T1280:T1283"/>
    <mergeCell ref="U1280:U1283"/>
    <mergeCell ref="V1280:V1282"/>
    <mergeCell ref="Y1280:Y1283"/>
    <mergeCell ref="Z1280:Z1283"/>
    <mergeCell ref="AA1280:AA1283"/>
    <mergeCell ref="AB1280:AB1283"/>
    <mergeCell ref="AC1280:AC1283"/>
    <mergeCell ref="AD1280:AD1283"/>
    <mergeCell ref="AE1280:AE1283"/>
    <mergeCell ref="AF1280:AF1283"/>
    <mergeCell ref="AG1280:AG1283"/>
    <mergeCell ref="AK1280:AK1283"/>
    <mergeCell ref="AL1280:AL1283"/>
    <mergeCell ref="AM1280:AM1283"/>
    <mergeCell ref="AN1280:AN1283"/>
    <mergeCell ref="AK1276:AK1279"/>
    <mergeCell ref="AL1276:AL1279"/>
    <mergeCell ref="AM1276:AM1279"/>
    <mergeCell ref="AN1276:AN1279"/>
    <mergeCell ref="AO1276:AO1279"/>
    <mergeCell ref="AP1276:AP1279"/>
    <mergeCell ref="AQ1276:AQ1279"/>
    <mergeCell ref="AR1276:AR1279"/>
    <mergeCell ref="W1277:W1278"/>
    <mergeCell ref="X1277:X1278"/>
    <mergeCell ref="A1280:A1283"/>
    <mergeCell ref="B1280:B1283"/>
    <mergeCell ref="C1280:C1283"/>
    <mergeCell ref="D1280:D1283"/>
    <mergeCell ref="E1280:E1283"/>
    <mergeCell ref="F1280:F1283"/>
    <mergeCell ref="G1280:G1283"/>
    <mergeCell ref="H1280:H1283"/>
    <mergeCell ref="I1280:I1283"/>
    <mergeCell ref="J1280:J1283"/>
    <mergeCell ref="K1280:K1283"/>
    <mergeCell ref="L1280:L1283"/>
    <mergeCell ref="M1280:M1283"/>
    <mergeCell ref="N1280:N1283"/>
    <mergeCell ref="O1280:O1283"/>
    <mergeCell ref="P1280:P1283"/>
    <mergeCell ref="Q1280:Q1283"/>
    <mergeCell ref="R1280:R1283"/>
    <mergeCell ref="S1280:S1283"/>
    <mergeCell ref="AR1273:AR1275"/>
    <mergeCell ref="A1276:A1279"/>
    <mergeCell ref="B1276:B1279"/>
    <mergeCell ref="C1276:C1279"/>
    <mergeCell ref="D1276:D1279"/>
    <mergeCell ref="E1276:E1279"/>
    <mergeCell ref="F1276:F1279"/>
    <mergeCell ref="G1276:G1279"/>
    <mergeCell ref="H1276:H1279"/>
    <mergeCell ref="I1276:I1279"/>
    <mergeCell ref="J1276:J1279"/>
    <mergeCell ref="K1276:K1279"/>
    <mergeCell ref="L1276:L1279"/>
    <mergeCell ref="M1276:M1279"/>
    <mergeCell ref="N1276:N1279"/>
    <mergeCell ref="O1276:O1279"/>
    <mergeCell ref="P1276:P1279"/>
    <mergeCell ref="Q1276:Q1279"/>
    <mergeCell ref="R1276:R1279"/>
    <mergeCell ref="S1276:S1279"/>
    <mergeCell ref="T1276:T1279"/>
    <mergeCell ref="U1276:U1279"/>
    <mergeCell ref="V1276:V1278"/>
    <mergeCell ref="Y1276:Y1279"/>
    <mergeCell ref="Z1276:Z1279"/>
    <mergeCell ref="AA1276:AA1279"/>
    <mergeCell ref="AB1276:AB1279"/>
    <mergeCell ref="AC1276:AC1279"/>
    <mergeCell ref="AD1276:AD1279"/>
    <mergeCell ref="AE1276:AE1279"/>
    <mergeCell ref="AF1276:AF1279"/>
    <mergeCell ref="AG1276:AG1279"/>
    <mergeCell ref="AA1273:AA1275"/>
    <mergeCell ref="AB1273:AB1275"/>
    <mergeCell ref="AC1273:AC1275"/>
    <mergeCell ref="AD1273:AD1275"/>
    <mergeCell ref="AE1273:AE1275"/>
    <mergeCell ref="AF1273:AF1275"/>
    <mergeCell ref="AG1273:AG1275"/>
    <mergeCell ref="AH1273:AH1275"/>
    <mergeCell ref="AI1273:AI1275"/>
    <mergeCell ref="AJ1273:AJ1275"/>
    <mergeCell ref="AK1273:AK1275"/>
    <mergeCell ref="AL1273:AL1275"/>
    <mergeCell ref="AM1273:AM1275"/>
    <mergeCell ref="AN1273:AN1275"/>
    <mergeCell ref="AO1273:AO1275"/>
    <mergeCell ref="AP1273:AP1275"/>
    <mergeCell ref="AQ1273:AQ1275"/>
    <mergeCell ref="AK1270:AK1272"/>
    <mergeCell ref="AL1270:AL1272"/>
    <mergeCell ref="AM1270:AM1272"/>
    <mergeCell ref="AN1270:AN1272"/>
    <mergeCell ref="AO1270:AO1272"/>
    <mergeCell ref="AP1270:AP1272"/>
    <mergeCell ref="AQ1270:AQ1272"/>
    <mergeCell ref="AR1270:AR1272"/>
    <mergeCell ref="A1273:A1275"/>
    <mergeCell ref="B1273:B1275"/>
    <mergeCell ref="C1273:C1275"/>
    <mergeCell ref="D1273:D1275"/>
    <mergeCell ref="E1273:E1275"/>
    <mergeCell ref="F1273:F1275"/>
    <mergeCell ref="G1273:G1275"/>
    <mergeCell ref="H1273:H1275"/>
    <mergeCell ref="I1273:I1275"/>
    <mergeCell ref="J1273:J1275"/>
    <mergeCell ref="K1273:K1275"/>
    <mergeCell ref="L1273:L1275"/>
    <mergeCell ref="M1273:M1275"/>
    <mergeCell ref="N1273:N1275"/>
    <mergeCell ref="O1273:O1275"/>
    <mergeCell ref="P1273:P1274"/>
    <mergeCell ref="S1273:S1275"/>
    <mergeCell ref="T1273:T1275"/>
    <mergeCell ref="U1273:U1275"/>
    <mergeCell ref="V1273:V1275"/>
    <mergeCell ref="W1273:W1275"/>
    <mergeCell ref="X1273:X1275"/>
    <mergeCell ref="Y1273:Y1275"/>
    <mergeCell ref="Z1273:Z1275"/>
    <mergeCell ref="T1270:T1272"/>
    <mergeCell ref="U1270:U1272"/>
    <mergeCell ref="V1270:V1272"/>
    <mergeCell ref="W1270:W1272"/>
    <mergeCell ref="X1270:X1272"/>
    <mergeCell ref="Y1270:Y1272"/>
    <mergeCell ref="Z1270:Z1272"/>
    <mergeCell ref="AA1270:AA1272"/>
    <mergeCell ref="AB1270:AB1272"/>
    <mergeCell ref="AC1270:AC1272"/>
    <mergeCell ref="AD1270:AD1272"/>
    <mergeCell ref="AE1270:AE1272"/>
    <mergeCell ref="AF1270:AF1272"/>
    <mergeCell ref="AG1270:AG1272"/>
    <mergeCell ref="AH1270:AH1272"/>
    <mergeCell ref="AI1270:AI1272"/>
    <mergeCell ref="AJ1270:AJ1272"/>
    <mergeCell ref="A1270:A1272"/>
    <mergeCell ref="B1270:B1272"/>
    <mergeCell ref="C1270:C1272"/>
    <mergeCell ref="D1270:D1272"/>
    <mergeCell ref="E1270:E1272"/>
    <mergeCell ref="F1270:F1272"/>
    <mergeCell ref="G1270:G1272"/>
    <mergeCell ref="H1270:H1272"/>
    <mergeCell ref="I1270:I1272"/>
    <mergeCell ref="J1270:J1272"/>
    <mergeCell ref="K1270:K1272"/>
    <mergeCell ref="L1270:L1272"/>
    <mergeCell ref="M1270:M1272"/>
    <mergeCell ref="N1270:N1272"/>
    <mergeCell ref="O1270:O1272"/>
    <mergeCell ref="P1270:P1271"/>
    <mergeCell ref="S1270:S1272"/>
    <mergeCell ref="AB1267:AB1269"/>
    <mergeCell ref="AC1267:AC1269"/>
    <mergeCell ref="AD1267:AD1269"/>
    <mergeCell ref="AE1267:AE1269"/>
    <mergeCell ref="AF1267:AF1269"/>
    <mergeCell ref="AG1267:AG1269"/>
    <mergeCell ref="AH1267:AH1269"/>
    <mergeCell ref="AI1267:AI1269"/>
    <mergeCell ref="AJ1267:AJ1269"/>
    <mergeCell ref="AK1267:AK1269"/>
    <mergeCell ref="AL1267:AL1269"/>
    <mergeCell ref="AM1267:AM1269"/>
    <mergeCell ref="AN1267:AN1269"/>
    <mergeCell ref="AO1267:AO1269"/>
    <mergeCell ref="AP1267:AP1269"/>
    <mergeCell ref="AQ1267:AQ1269"/>
    <mergeCell ref="AR1267:AR1269"/>
    <mergeCell ref="AL1264:AL1266"/>
    <mergeCell ref="AM1264:AM1266"/>
    <mergeCell ref="AN1264:AN1266"/>
    <mergeCell ref="AO1264:AO1266"/>
    <mergeCell ref="AP1264:AP1266"/>
    <mergeCell ref="AQ1264:AQ1266"/>
    <mergeCell ref="AR1264:AR1266"/>
    <mergeCell ref="A1267:A1269"/>
    <mergeCell ref="B1267:B1269"/>
    <mergeCell ref="C1267:C1269"/>
    <mergeCell ref="D1267:D1269"/>
    <mergeCell ref="E1267:E1269"/>
    <mergeCell ref="F1267:F1269"/>
    <mergeCell ref="G1267:G1269"/>
    <mergeCell ref="H1267:H1269"/>
    <mergeCell ref="I1267:I1269"/>
    <mergeCell ref="J1267:J1269"/>
    <mergeCell ref="K1267:K1269"/>
    <mergeCell ref="L1267:L1269"/>
    <mergeCell ref="M1267:M1269"/>
    <mergeCell ref="N1267:N1269"/>
    <mergeCell ref="O1267:O1269"/>
    <mergeCell ref="P1267:P1268"/>
    <mergeCell ref="S1267:S1269"/>
    <mergeCell ref="T1267:T1269"/>
    <mergeCell ref="U1267:U1269"/>
    <mergeCell ref="V1267:V1269"/>
    <mergeCell ref="W1267:W1269"/>
    <mergeCell ref="X1267:X1269"/>
    <mergeCell ref="Y1267:Y1269"/>
    <mergeCell ref="Z1267:Z1269"/>
    <mergeCell ref="AA1267:AA1269"/>
    <mergeCell ref="U1264:U1266"/>
    <mergeCell ref="V1264:V1266"/>
    <mergeCell ref="W1264:W1266"/>
    <mergeCell ref="X1264:X1266"/>
    <mergeCell ref="Y1264:Y1266"/>
    <mergeCell ref="Z1264:Z1266"/>
    <mergeCell ref="AA1264:AA1266"/>
    <mergeCell ref="AB1264:AB1266"/>
    <mergeCell ref="AC1264:AC1266"/>
    <mergeCell ref="AD1264:AD1266"/>
    <mergeCell ref="AE1264:AE1266"/>
    <mergeCell ref="AF1264:AF1266"/>
    <mergeCell ref="AG1264:AG1266"/>
    <mergeCell ref="AH1264:AH1266"/>
    <mergeCell ref="AI1264:AI1266"/>
    <mergeCell ref="AJ1264:AJ1266"/>
    <mergeCell ref="AK1264:AK1266"/>
    <mergeCell ref="AE1261:AE1263"/>
    <mergeCell ref="AF1261:AF1263"/>
    <mergeCell ref="AG1261:AG1263"/>
    <mergeCell ref="AH1261:AH1263"/>
    <mergeCell ref="AI1261:AI1263"/>
    <mergeCell ref="AJ1261:AJ1263"/>
    <mergeCell ref="AK1261:AK1263"/>
    <mergeCell ref="AL1261:AL1263"/>
    <mergeCell ref="AM1261:AM1263"/>
    <mergeCell ref="AN1261:AN1263"/>
    <mergeCell ref="AO1261:AO1263"/>
    <mergeCell ref="AP1261:AP1263"/>
    <mergeCell ref="AQ1261:AQ1263"/>
    <mergeCell ref="AR1261:AR1263"/>
    <mergeCell ref="A1264:A1266"/>
    <mergeCell ref="B1264:B1266"/>
    <mergeCell ref="C1264:C1266"/>
    <mergeCell ref="D1264:D1266"/>
    <mergeCell ref="E1264:E1266"/>
    <mergeCell ref="F1264:F1266"/>
    <mergeCell ref="G1264:G1266"/>
    <mergeCell ref="H1264:H1266"/>
    <mergeCell ref="I1264:I1266"/>
    <mergeCell ref="J1264:J1266"/>
    <mergeCell ref="K1264:K1266"/>
    <mergeCell ref="L1264:L1266"/>
    <mergeCell ref="M1264:M1266"/>
    <mergeCell ref="N1264:N1266"/>
    <mergeCell ref="O1264:O1266"/>
    <mergeCell ref="P1264:P1265"/>
    <mergeCell ref="S1264:S1266"/>
    <mergeCell ref="T1264:T1266"/>
    <mergeCell ref="AO1258:AO1260"/>
    <mergeCell ref="AP1258:AP1260"/>
    <mergeCell ref="AQ1258:AQ1260"/>
    <mergeCell ref="AR1258:AR1260"/>
    <mergeCell ref="A1261:A1263"/>
    <mergeCell ref="B1261:B1263"/>
    <mergeCell ref="C1261:C1263"/>
    <mergeCell ref="D1261:D1263"/>
    <mergeCell ref="E1261:E1263"/>
    <mergeCell ref="F1261:F1263"/>
    <mergeCell ref="G1261:G1263"/>
    <mergeCell ref="H1261:H1263"/>
    <mergeCell ref="I1261:I1263"/>
    <mergeCell ref="J1261:J1262"/>
    <mergeCell ref="M1261:M1263"/>
    <mergeCell ref="N1261:N1263"/>
    <mergeCell ref="O1261:O1263"/>
    <mergeCell ref="P1261:P1263"/>
    <mergeCell ref="Q1261:Q1263"/>
    <mergeCell ref="R1261:R1263"/>
    <mergeCell ref="S1261:S1263"/>
    <mergeCell ref="T1261:T1263"/>
    <mergeCell ref="U1261:U1263"/>
    <mergeCell ref="V1261:V1263"/>
    <mergeCell ref="W1261:W1263"/>
    <mergeCell ref="X1261:X1263"/>
    <mergeCell ref="Y1261:Y1263"/>
    <mergeCell ref="Z1261:Z1263"/>
    <mergeCell ref="AA1261:AA1263"/>
    <mergeCell ref="AB1261:AB1263"/>
    <mergeCell ref="AC1261:AC1263"/>
    <mergeCell ref="AD1261:AD1263"/>
    <mergeCell ref="X1258:X1260"/>
    <mergeCell ref="Y1258:Y1260"/>
    <mergeCell ref="Z1258:Z1260"/>
    <mergeCell ref="AA1258:AA1260"/>
    <mergeCell ref="AB1258:AB1260"/>
    <mergeCell ref="AC1258:AC1260"/>
    <mergeCell ref="AD1258:AD1260"/>
    <mergeCell ref="AE1258:AE1260"/>
    <mergeCell ref="AF1258:AF1260"/>
    <mergeCell ref="AG1258:AG1260"/>
    <mergeCell ref="AH1258:AH1260"/>
    <mergeCell ref="AI1258:AI1260"/>
    <mergeCell ref="AJ1258:AJ1260"/>
    <mergeCell ref="AK1258:AK1260"/>
    <mergeCell ref="AL1258:AL1260"/>
    <mergeCell ref="AM1258:AM1260"/>
    <mergeCell ref="AN1258:AN1260"/>
    <mergeCell ref="AH1255:AH1257"/>
    <mergeCell ref="AI1255:AI1257"/>
    <mergeCell ref="AJ1255:AJ1257"/>
    <mergeCell ref="AK1255:AK1257"/>
    <mergeCell ref="AL1255:AL1257"/>
    <mergeCell ref="AM1255:AM1257"/>
    <mergeCell ref="AN1255:AN1257"/>
    <mergeCell ref="AO1255:AO1257"/>
    <mergeCell ref="AP1255:AP1257"/>
    <mergeCell ref="AQ1255:AQ1257"/>
    <mergeCell ref="AR1255:AR1257"/>
    <mergeCell ref="A1258:A1260"/>
    <mergeCell ref="B1258:B1260"/>
    <mergeCell ref="C1258:C1260"/>
    <mergeCell ref="D1258:D1260"/>
    <mergeCell ref="E1258:E1260"/>
    <mergeCell ref="F1258:F1260"/>
    <mergeCell ref="G1258:G1260"/>
    <mergeCell ref="H1258:H1260"/>
    <mergeCell ref="I1258:I1260"/>
    <mergeCell ref="J1258:J1260"/>
    <mergeCell ref="K1258:K1260"/>
    <mergeCell ref="L1258:L1260"/>
    <mergeCell ref="M1258:M1260"/>
    <mergeCell ref="N1258:N1260"/>
    <mergeCell ref="O1258:O1260"/>
    <mergeCell ref="P1258:P1259"/>
    <mergeCell ref="S1258:S1260"/>
    <mergeCell ref="T1258:T1260"/>
    <mergeCell ref="U1258:U1260"/>
    <mergeCell ref="V1258:V1260"/>
    <mergeCell ref="W1258:W1260"/>
    <mergeCell ref="AR1252:AR1254"/>
    <mergeCell ref="A1255:A1257"/>
    <mergeCell ref="B1255:B1257"/>
    <mergeCell ref="C1255:C1257"/>
    <mergeCell ref="D1255:D1257"/>
    <mergeCell ref="E1255:E1257"/>
    <mergeCell ref="F1255:F1257"/>
    <mergeCell ref="G1255:G1257"/>
    <mergeCell ref="H1255:H1257"/>
    <mergeCell ref="I1255:I1257"/>
    <mergeCell ref="J1255:J1257"/>
    <mergeCell ref="K1255:K1257"/>
    <mergeCell ref="L1255:L1257"/>
    <mergeCell ref="M1255:M1257"/>
    <mergeCell ref="N1255:N1257"/>
    <mergeCell ref="O1255:O1257"/>
    <mergeCell ref="P1255:P1256"/>
    <mergeCell ref="S1255:S1257"/>
    <mergeCell ref="T1255:T1257"/>
    <mergeCell ref="U1255:U1257"/>
    <mergeCell ref="V1255:V1257"/>
    <mergeCell ref="W1255:W1257"/>
    <mergeCell ref="X1255:X1257"/>
    <mergeCell ref="Y1255:Y1257"/>
    <mergeCell ref="Z1255:Z1257"/>
    <mergeCell ref="AA1255:AA1257"/>
    <mergeCell ref="AB1255:AB1257"/>
    <mergeCell ref="AC1255:AC1257"/>
    <mergeCell ref="AD1255:AD1257"/>
    <mergeCell ref="AE1255:AE1257"/>
    <mergeCell ref="AF1255:AF1257"/>
    <mergeCell ref="AG1255:AG1257"/>
    <mergeCell ref="AA1252:AA1254"/>
    <mergeCell ref="AB1252:AB1254"/>
    <mergeCell ref="AC1252:AC1254"/>
    <mergeCell ref="AD1252:AD1254"/>
    <mergeCell ref="AE1252:AE1254"/>
    <mergeCell ref="AF1252:AF1254"/>
    <mergeCell ref="AG1252:AG1254"/>
    <mergeCell ref="AH1252:AH1254"/>
    <mergeCell ref="AI1252:AI1254"/>
    <mergeCell ref="AJ1252:AJ1254"/>
    <mergeCell ref="AK1252:AK1254"/>
    <mergeCell ref="AL1252:AL1254"/>
    <mergeCell ref="AM1252:AM1254"/>
    <mergeCell ref="AN1252:AN1254"/>
    <mergeCell ref="AO1252:AO1254"/>
    <mergeCell ref="AP1252:AP1254"/>
    <mergeCell ref="AQ1252:AQ1254"/>
    <mergeCell ref="AK1249:AK1251"/>
    <mergeCell ref="AL1249:AL1251"/>
    <mergeCell ref="AM1249:AM1251"/>
    <mergeCell ref="AN1249:AN1251"/>
    <mergeCell ref="AO1249:AO1251"/>
    <mergeCell ref="AP1249:AP1251"/>
    <mergeCell ref="AQ1249:AQ1251"/>
    <mergeCell ref="AR1249:AR1251"/>
    <mergeCell ref="A1252:A1254"/>
    <mergeCell ref="B1252:B1254"/>
    <mergeCell ref="C1252:C1254"/>
    <mergeCell ref="D1252:D1254"/>
    <mergeCell ref="E1252:E1254"/>
    <mergeCell ref="F1252:F1254"/>
    <mergeCell ref="G1252:G1254"/>
    <mergeCell ref="H1252:H1254"/>
    <mergeCell ref="I1252:I1254"/>
    <mergeCell ref="J1252:J1254"/>
    <mergeCell ref="K1252:K1254"/>
    <mergeCell ref="L1252:L1254"/>
    <mergeCell ref="M1252:M1254"/>
    <mergeCell ref="N1252:N1254"/>
    <mergeCell ref="O1252:O1254"/>
    <mergeCell ref="P1252:P1253"/>
    <mergeCell ref="S1252:S1254"/>
    <mergeCell ref="T1252:T1254"/>
    <mergeCell ref="U1252:U1254"/>
    <mergeCell ref="V1252:V1254"/>
    <mergeCell ref="W1252:W1254"/>
    <mergeCell ref="X1252:X1254"/>
    <mergeCell ref="Y1252:Y1254"/>
    <mergeCell ref="Z1252:Z1254"/>
    <mergeCell ref="T1249:T1251"/>
    <mergeCell ref="U1249:U1251"/>
    <mergeCell ref="V1249:V1251"/>
    <mergeCell ref="W1249:W1251"/>
    <mergeCell ref="X1249:X1251"/>
    <mergeCell ref="Y1249:Y1251"/>
    <mergeCell ref="Z1249:Z1251"/>
    <mergeCell ref="AA1249:AA1251"/>
    <mergeCell ref="AB1249:AB1251"/>
    <mergeCell ref="AC1249:AC1251"/>
    <mergeCell ref="AD1249:AD1251"/>
    <mergeCell ref="AE1249:AE1251"/>
    <mergeCell ref="AF1249:AF1251"/>
    <mergeCell ref="AG1249:AG1251"/>
    <mergeCell ref="AH1249:AH1251"/>
    <mergeCell ref="AI1249:AI1251"/>
    <mergeCell ref="AJ1249:AJ1251"/>
    <mergeCell ref="A1249:A1251"/>
    <mergeCell ref="B1249:B1251"/>
    <mergeCell ref="C1249:C1251"/>
    <mergeCell ref="D1249:D1251"/>
    <mergeCell ref="E1249:E1251"/>
    <mergeCell ref="F1249:F1251"/>
    <mergeCell ref="G1249:G1251"/>
    <mergeCell ref="H1249:H1251"/>
    <mergeCell ref="I1249:I1251"/>
    <mergeCell ref="J1249:J1251"/>
    <mergeCell ref="K1249:K1251"/>
    <mergeCell ref="L1249:L1251"/>
    <mergeCell ref="M1249:M1251"/>
    <mergeCell ref="N1249:N1251"/>
    <mergeCell ref="O1249:O1251"/>
    <mergeCell ref="P1249:P1250"/>
    <mergeCell ref="S1249:S1251"/>
    <mergeCell ref="AB1246:AB1248"/>
    <mergeCell ref="AC1246:AC1248"/>
    <mergeCell ref="AD1246:AD1248"/>
    <mergeCell ref="AE1246:AE1248"/>
    <mergeCell ref="AF1246:AF1248"/>
    <mergeCell ref="AG1246:AG1248"/>
    <mergeCell ref="AH1246:AH1248"/>
    <mergeCell ref="AI1246:AI1248"/>
    <mergeCell ref="AJ1246:AJ1248"/>
    <mergeCell ref="AK1246:AK1248"/>
    <mergeCell ref="AL1246:AL1248"/>
    <mergeCell ref="AM1246:AM1248"/>
    <mergeCell ref="AN1246:AN1248"/>
    <mergeCell ref="AO1246:AO1248"/>
    <mergeCell ref="AP1246:AP1248"/>
    <mergeCell ref="AQ1246:AQ1248"/>
    <mergeCell ref="AR1246:AR1248"/>
    <mergeCell ref="AL1243:AL1245"/>
    <mergeCell ref="AM1243:AM1245"/>
    <mergeCell ref="AN1243:AN1245"/>
    <mergeCell ref="AO1243:AO1245"/>
    <mergeCell ref="AP1243:AP1245"/>
    <mergeCell ref="AQ1243:AQ1245"/>
    <mergeCell ref="AR1243:AR1245"/>
    <mergeCell ref="A1246:A1248"/>
    <mergeCell ref="B1246:B1248"/>
    <mergeCell ref="C1246:C1248"/>
    <mergeCell ref="D1246:D1248"/>
    <mergeCell ref="E1246:E1248"/>
    <mergeCell ref="F1246:F1248"/>
    <mergeCell ref="G1246:G1248"/>
    <mergeCell ref="H1246:H1248"/>
    <mergeCell ref="I1246:I1248"/>
    <mergeCell ref="J1246:J1248"/>
    <mergeCell ref="K1246:K1248"/>
    <mergeCell ref="L1246:L1248"/>
    <mergeCell ref="M1246:M1248"/>
    <mergeCell ref="N1246:N1248"/>
    <mergeCell ref="O1246:O1248"/>
    <mergeCell ref="P1246:P1247"/>
    <mergeCell ref="S1246:S1248"/>
    <mergeCell ref="T1246:T1248"/>
    <mergeCell ref="U1246:U1248"/>
    <mergeCell ref="V1246:V1248"/>
    <mergeCell ref="W1246:W1248"/>
    <mergeCell ref="X1246:X1248"/>
    <mergeCell ref="Y1246:Y1248"/>
    <mergeCell ref="Z1246:Z1248"/>
    <mergeCell ref="AA1246:AA1248"/>
    <mergeCell ref="U1243:U1245"/>
    <mergeCell ref="V1243:V1245"/>
    <mergeCell ref="W1243:W1245"/>
    <mergeCell ref="X1243:X1245"/>
    <mergeCell ref="Y1243:Y1245"/>
    <mergeCell ref="Z1243:Z1245"/>
    <mergeCell ref="AA1243:AA1245"/>
    <mergeCell ref="AB1243:AB1245"/>
    <mergeCell ref="AC1243:AC1245"/>
    <mergeCell ref="AD1243:AD1245"/>
    <mergeCell ref="AE1243:AE1245"/>
    <mergeCell ref="AF1243:AF1245"/>
    <mergeCell ref="AG1243:AG1245"/>
    <mergeCell ref="AH1243:AH1245"/>
    <mergeCell ref="AI1243:AI1245"/>
    <mergeCell ref="AJ1243:AJ1245"/>
    <mergeCell ref="AK1243:AK1245"/>
    <mergeCell ref="AE1240:AE1242"/>
    <mergeCell ref="AF1240:AF1242"/>
    <mergeCell ref="AG1240:AG1242"/>
    <mergeCell ref="AH1240:AH1242"/>
    <mergeCell ref="AI1240:AI1242"/>
    <mergeCell ref="AJ1240:AJ1242"/>
    <mergeCell ref="AK1240:AK1242"/>
    <mergeCell ref="AL1240:AL1242"/>
    <mergeCell ref="AM1240:AM1242"/>
    <mergeCell ref="AN1240:AN1242"/>
    <mergeCell ref="AO1240:AO1242"/>
    <mergeCell ref="AP1240:AP1242"/>
    <mergeCell ref="AQ1240:AQ1242"/>
    <mergeCell ref="AR1240:AR1242"/>
    <mergeCell ref="A1243:A1245"/>
    <mergeCell ref="B1243:B1245"/>
    <mergeCell ref="C1243:C1245"/>
    <mergeCell ref="D1243:D1245"/>
    <mergeCell ref="E1243:E1245"/>
    <mergeCell ref="F1243:F1245"/>
    <mergeCell ref="G1243:G1245"/>
    <mergeCell ref="H1243:H1245"/>
    <mergeCell ref="I1243:I1245"/>
    <mergeCell ref="J1243:J1245"/>
    <mergeCell ref="K1243:K1245"/>
    <mergeCell ref="L1243:L1245"/>
    <mergeCell ref="M1243:M1245"/>
    <mergeCell ref="N1243:N1245"/>
    <mergeCell ref="O1243:O1245"/>
    <mergeCell ref="P1243:P1244"/>
    <mergeCell ref="S1243:S1245"/>
    <mergeCell ref="T1243:T1245"/>
    <mergeCell ref="AO1237:AO1239"/>
    <mergeCell ref="AP1237:AP1239"/>
    <mergeCell ref="AQ1237:AQ1239"/>
    <mergeCell ref="AR1237:AR1239"/>
    <mergeCell ref="A1240:A1242"/>
    <mergeCell ref="B1240:B1242"/>
    <mergeCell ref="C1240:C1242"/>
    <mergeCell ref="D1240:D1242"/>
    <mergeCell ref="E1240:E1242"/>
    <mergeCell ref="F1240:F1242"/>
    <mergeCell ref="G1240:G1242"/>
    <mergeCell ref="H1240:H1242"/>
    <mergeCell ref="I1240:I1242"/>
    <mergeCell ref="J1240:J1242"/>
    <mergeCell ref="K1240:K1242"/>
    <mergeCell ref="L1240:L1242"/>
    <mergeCell ref="M1240:M1242"/>
    <mergeCell ref="N1240:N1242"/>
    <mergeCell ref="O1240:O1242"/>
    <mergeCell ref="P1240:P1241"/>
    <mergeCell ref="S1240:S1242"/>
    <mergeCell ref="T1240:T1242"/>
    <mergeCell ref="U1240:U1242"/>
    <mergeCell ref="V1240:V1242"/>
    <mergeCell ref="W1240:W1242"/>
    <mergeCell ref="X1240:X1242"/>
    <mergeCell ref="Y1240:Y1242"/>
    <mergeCell ref="Z1240:Z1242"/>
    <mergeCell ref="AA1240:AA1242"/>
    <mergeCell ref="AB1240:AB1242"/>
    <mergeCell ref="AC1240:AC1242"/>
    <mergeCell ref="AD1240:AD1242"/>
    <mergeCell ref="X1237:X1239"/>
    <mergeCell ref="Y1237:Y1239"/>
    <mergeCell ref="Z1237:Z1239"/>
    <mergeCell ref="AA1237:AA1239"/>
    <mergeCell ref="AB1237:AB1239"/>
    <mergeCell ref="AC1237:AC1239"/>
    <mergeCell ref="AD1237:AD1239"/>
    <mergeCell ref="AE1237:AE1239"/>
    <mergeCell ref="AF1237:AF1239"/>
    <mergeCell ref="AG1237:AG1239"/>
    <mergeCell ref="AH1237:AH1239"/>
    <mergeCell ref="AI1237:AI1239"/>
    <mergeCell ref="AJ1237:AJ1239"/>
    <mergeCell ref="AK1237:AK1239"/>
    <mergeCell ref="AL1237:AL1239"/>
    <mergeCell ref="AM1237:AM1239"/>
    <mergeCell ref="AN1237:AN1239"/>
    <mergeCell ref="AH1234:AH1236"/>
    <mergeCell ref="AI1234:AI1236"/>
    <mergeCell ref="AJ1234:AJ1236"/>
    <mergeCell ref="AK1234:AK1236"/>
    <mergeCell ref="AL1234:AL1236"/>
    <mergeCell ref="AM1234:AM1236"/>
    <mergeCell ref="AN1234:AN1236"/>
    <mergeCell ref="AO1234:AO1236"/>
    <mergeCell ref="AP1234:AP1236"/>
    <mergeCell ref="AQ1234:AQ1236"/>
    <mergeCell ref="AR1234:AR1236"/>
    <mergeCell ref="A1237:A1239"/>
    <mergeCell ref="B1237:B1239"/>
    <mergeCell ref="C1237:C1239"/>
    <mergeCell ref="D1237:D1239"/>
    <mergeCell ref="E1237:E1239"/>
    <mergeCell ref="F1237:F1239"/>
    <mergeCell ref="G1237:G1239"/>
    <mergeCell ref="H1237:H1239"/>
    <mergeCell ref="I1237:I1239"/>
    <mergeCell ref="J1237:J1239"/>
    <mergeCell ref="K1237:K1239"/>
    <mergeCell ref="L1237:L1239"/>
    <mergeCell ref="M1237:M1239"/>
    <mergeCell ref="N1237:N1239"/>
    <mergeCell ref="O1237:O1239"/>
    <mergeCell ref="P1237:P1238"/>
    <mergeCell ref="S1237:S1239"/>
    <mergeCell ref="T1237:T1239"/>
    <mergeCell ref="U1237:U1239"/>
    <mergeCell ref="V1237:V1239"/>
    <mergeCell ref="W1237:W1239"/>
    <mergeCell ref="AR1231:AR1233"/>
    <mergeCell ref="A1234:A1236"/>
    <mergeCell ref="B1234:B1236"/>
    <mergeCell ref="C1234:C1236"/>
    <mergeCell ref="D1234:D1236"/>
    <mergeCell ref="E1234:E1236"/>
    <mergeCell ref="F1234:F1236"/>
    <mergeCell ref="G1234:G1236"/>
    <mergeCell ref="H1234:H1236"/>
    <mergeCell ref="I1234:I1236"/>
    <mergeCell ref="J1234:J1236"/>
    <mergeCell ref="K1234:K1236"/>
    <mergeCell ref="L1234:L1236"/>
    <mergeCell ref="M1234:M1236"/>
    <mergeCell ref="N1234:N1236"/>
    <mergeCell ref="O1234:O1236"/>
    <mergeCell ref="P1234:P1235"/>
    <mergeCell ref="S1234:S1236"/>
    <mergeCell ref="T1234:T1236"/>
    <mergeCell ref="U1234:U1236"/>
    <mergeCell ref="V1234:V1236"/>
    <mergeCell ref="W1234:W1236"/>
    <mergeCell ref="X1234:X1236"/>
    <mergeCell ref="Y1234:Y1236"/>
    <mergeCell ref="Z1234:Z1236"/>
    <mergeCell ref="AA1234:AA1236"/>
    <mergeCell ref="AB1234:AB1236"/>
    <mergeCell ref="AC1234:AC1236"/>
    <mergeCell ref="AD1234:AD1236"/>
    <mergeCell ref="AE1234:AE1236"/>
    <mergeCell ref="AF1234:AF1236"/>
    <mergeCell ref="AG1234:AG1236"/>
    <mergeCell ref="AA1231:AA1233"/>
    <mergeCell ref="AB1231:AB1233"/>
    <mergeCell ref="AC1231:AC1233"/>
    <mergeCell ref="AD1231:AD1233"/>
    <mergeCell ref="AE1231:AE1233"/>
    <mergeCell ref="AF1231:AF1233"/>
    <mergeCell ref="AG1231:AG1233"/>
    <mergeCell ref="AH1231:AH1233"/>
    <mergeCell ref="AI1231:AI1233"/>
    <mergeCell ref="AJ1231:AJ1233"/>
    <mergeCell ref="AK1231:AK1233"/>
    <mergeCell ref="AL1231:AL1233"/>
    <mergeCell ref="AM1231:AM1233"/>
    <mergeCell ref="AN1231:AN1233"/>
    <mergeCell ref="AO1231:AO1233"/>
    <mergeCell ref="AP1231:AP1233"/>
    <mergeCell ref="AQ1231:AQ1233"/>
    <mergeCell ref="AK1228:AK1230"/>
    <mergeCell ref="AL1228:AL1230"/>
    <mergeCell ref="AM1228:AM1230"/>
    <mergeCell ref="AN1228:AN1230"/>
    <mergeCell ref="AO1228:AO1230"/>
    <mergeCell ref="AP1228:AP1230"/>
    <mergeCell ref="AQ1228:AQ1230"/>
    <mergeCell ref="AR1228:AR1230"/>
    <mergeCell ref="A1231:A1233"/>
    <mergeCell ref="B1231:B1233"/>
    <mergeCell ref="C1231:C1233"/>
    <mergeCell ref="D1231:D1233"/>
    <mergeCell ref="E1231:E1233"/>
    <mergeCell ref="F1231:F1233"/>
    <mergeCell ref="G1231:G1233"/>
    <mergeCell ref="H1231:H1233"/>
    <mergeCell ref="I1231:I1233"/>
    <mergeCell ref="J1231:J1233"/>
    <mergeCell ref="K1231:K1233"/>
    <mergeCell ref="L1231:L1233"/>
    <mergeCell ref="M1231:M1233"/>
    <mergeCell ref="N1231:N1233"/>
    <mergeCell ref="O1231:O1233"/>
    <mergeCell ref="P1231:P1232"/>
    <mergeCell ref="S1231:S1233"/>
    <mergeCell ref="T1231:T1233"/>
    <mergeCell ref="U1231:U1233"/>
    <mergeCell ref="V1231:V1233"/>
    <mergeCell ref="W1231:W1233"/>
    <mergeCell ref="X1231:X1233"/>
    <mergeCell ref="Y1231:Y1233"/>
    <mergeCell ref="Z1231:Z1233"/>
    <mergeCell ref="T1228:T1230"/>
    <mergeCell ref="U1228:U1230"/>
    <mergeCell ref="V1228:V1230"/>
    <mergeCell ref="W1228:W1230"/>
    <mergeCell ref="X1228:X1230"/>
    <mergeCell ref="Y1228:Y1230"/>
    <mergeCell ref="Z1228:Z1230"/>
    <mergeCell ref="AA1228:AA1230"/>
    <mergeCell ref="AB1228:AB1230"/>
    <mergeCell ref="AC1228:AC1230"/>
    <mergeCell ref="AD1228:AD1230"/>
    <mergeCell ref="AE1228:AE1230"/>
    <mergeCell ref="AF1228:AF1230"/>
    <mergeCell ref="AG1228:AG1230"/>
    <mergeCell ref="AH1228:AH1230"/>
    <mergeCell ref="AI1228:AI1230"/>
    <mergeCell ref="AJ1228:AJ1230"/>
    <mergeCell ref="A1228:A1230"/>
    <mergeCell ref="B1228:B1230"/>
    <mergeCell ref="C1228:C1230"/>
    <mergeCell ref="D1228:D1230"/>
    <mergeCell ref="E1228:E1230"/>
    <mergeCell ref="F1228:F1230"/>
    <mergeCell ref="G1228:G1230"/>
    <mergeCell ref="H1228:H1230"/>
    <mergeCell ref="I1228:I1230"/>
    <mergeCell ref="J1228:J1230"/>
    <mergeCell ref="K1228:K1230"/>
    <mergeCell ref="L1228:L1230"/>
    <mergeCell ref="M1228:M1230"/>
    <mergeCell ref="N1228:N1230"/>
    <mergeCell ref="O1228:O1230"/>
    <mergeCell ref="P1228:P1229"/>
    <mergeCell ref="S1228:S1230"/>
    <mergeCell ref="AB1225:AB1227"/>
    <mergeCell ref="AC1225:AC1227"/>
    <mergeCell ref="AD1225:AD1227"/>
    <mergeCell ref="AE1225:AE1227"/>
    <mergeCell ref="AF1225:AF1227"/>
    <mergeCell ref="AG1225:AG1227"/>
    <mergeCell ref="AH1225:AH1227"/>
    <mergeCell ref="AI1225:AI1227"/>
    <mergeCell ref="AJ1225:AJ1227"/>
    <mergeCell ref="AK1225:AK1227"/>
    <mergeCell ref="AL1225:AL1227"/>
    <mergeCell ref="AM1225:AM1227"/>
    <mergeCell ref="AN1225:AN1227"/>
    <mergeCell ref="AO1225:AO1227"/>
    <mergeCell ref="AP1225:AP1227"/>
    <mergeCell ref="AQ1225:AQ1227"/>
    <mergeCell ref="AR1225:AR1227"/>
    <mergeCell ref="AL1222:AL1224"/>
    <mergeCell ref="AM1222:AM1224"/>
    <mergeCell ref="AN1222:AN1224"/>
    <mergeCell ref="AO1222:AO1224"/>
    <mergeCell ref="AP1222:AP1224"/>
    <mergeCell ref="AQ1222:AQ1224"/>
    <mergeCell ref="AR1222:AR1224"/>
    <mergeCell ref="A1225:A1227"/>
    <mergeCell ref="B1225:B1227"/>
    <mergeCell ref="C1225:C1227"/>
    <mergeCell ref="D1225:D1227"/>
    <mergeCell ref="E1225:E1227"/>
    <mergeCell ref="F1225:F1227"/>
    <mergeCell ref="G1225:G1227"/>
    <mergeCell ref="H1225:H1227"/>
    <mergeCell ref="I1225:I1227"/>
    <mergeCell ref="J1225:J1227"/>
    <mergeCell ref="K1225:K1227"/>
    <mergeCell ref="L1225:L1227"/>
    <mergeCell ref="M1225:M1227"/>
    <mergeCell ref="N1225:N1227"/>
    <mergeCell ref="O1225:O1227"/>
    <mergeCell ref="P1225:P1226"/>
    <mergeCell ref="S1225:S1227"/>
    <mergeCell ref="T1225:T1227"/>
    <mergeCell ref="U1225:U1227"/>
    <mergeCell ref="V1225:V1227"/>
    <mergeCell ref="W1225:W1227"/>
    <mergeCell ref="X1225:X1227"/>
    <mergeCell ref="Y1225:Y1227"/>
    <mergeCell ref="Z1225:Z1227"/>
    <mergeCell ref="AA1225:AA1227"/>
    <mergeCell ref="U1222:U1224"/>
    <mergeCell ref="V1222:V1224"/>
    <mergeCell ref="W1222:W1224"/>
    <mergeCell ref="X1222:X1224"/>
    <mergeCell ref="Y1222:Y1224"/>
    <mergeCell ref="Z1222:Z1224"/>
    <mergeCell ref="AA1222:AA1224"/>
    <mergeCell ref="AB1222:AB1224"/>
    <mergeCell ref="AC1222:AC1224"/>
    <mergeCell ref="AD1222:AD1224"/>
    <mergeCell ref="AE1222:AE1224"/>
    <mergeCell ref="AF1222:AF1224"/>
    <mergeCell ref="AG1222:AG1224"/>
    <mergeCell ref="AH1222:AH1224"/>
    <mergeCell ref="AI1222:AI1224"/>
    <mergeCell ref="AJ1222:AJ1224"/>
    <mergeCell ref="AK1222:AK1224"/>
    <mergeCell ref="AE1219:AE1221"/>
    <mergeCell ref="AF1219:AF1221"/>
    <mergeCell ref="AG1219:AG1221"/>
    <mergeCell ref="AH1219:AH1221"/>
    <mergeCell ref="AI1219:AI1221"/>
    <mergeCell ref="AJ1219:AJ1221"/>
    <mergeCell ref="AK1219:AK1221"/>
    <mergeCell ref="AL1219:AL1221"/>
    <mergeCell ref="AM1219:AM1221"/>
    <mergeCell ref="AN1219:AN1221"/>
    <mergeCell ref="AO1219:AO1221"/>
    <mergeCell ref="AP1219:AP1221"/>
    <mergeCell ref="AQ1219:AQ1221"/>
    <mergeCell ref="AR1219:AR1221"/>
    <mergeCell ref="A1222:A1224"/>
    <mergeCell ref="B1222:B1224"/>
    <mergeCell ref="C1222:C1224"/>
    <mergeCell ref="D1222:D1224"/>
    <mergeCell ref="E1222:E1224"/>
    <mergeCell ref="F1222:F1224"/>
    <mergeCell ref="G1222:G1224"/>
    <mergeCell ref="H1222:H1224"/>
    <mergeCell ref="I1222:I1224"/>
    <mergeCell ref="J1222:J1224"/>
    <mergeCell ref="K1222:K1224"/>
    <mergeCell ref="L1222:L1224"/>
    <mergeCell ref="M1222:M1224"/>
    <mergeCell ref="N1222:N1224"/>
    <mergeCell ref="O1222:O1224"/>
    <mergeCell ref="P1222:P1223"/>
    <mergeCell ref="S1222:S1224"/>
    <mergeCell ref="T1222:T1224"/>
    <mergeCell ref="AO1216:AO1218"/>
    <mergeCell ref="AP1216:AP1218"/>
    <mergeCell ref="AQ1216:AQ1218"/>
    <mergeCell ref="AR1216:AR1218"/>
    <mergeCell ref="A1219:A1221"/>
    <mergeCell ref="B1219:B1221"/>
    <mergeCell ref="C1219:C1221"/>
    <mergeCell ref="D1219:D1221"/>
    <mergeCell ref="E1219:E1221"/>
    <mergeCell ref="F1219:F1221"/>
    <mergeCell ref="G1219:G1221"/>
    <mergeCell ref="H1219:H1221"/>
    <mergeCell ref="I1219:I1221"/>
    <mergeCell ref="J1219:J1220"/>
    <mergeCell ref="M1219:M1221"/>
    <mergeCell ref="N1219:N1221"/>
    <mergeCell ref="O1219:O1221"/>
    <mergeCell ref="P1219:P1221"/>
    <mergeCell ref="Q1219:Q1221"/>
    <mergeCell ref="R1219:R1221"/>
    <mergeCell ref="S1219:S1221"/>
    <mergeCell ref="T1219:T1221"/>
    <mergeCell ref="U1219:U1221"/>
    <mergeCell ref="V1219:V1221"/>
    <mergeCell ref="W1219:W1221"/>
    <mergeCell ref="X1219:X1221"/>
    <mergeCell ref="Y1219:Y1221"/>
    <mergeCell ref="Z1219:Z1221"/>
    <mergeCell ref="AA1219:AA1221"/>
    <mergeCell ref="AB1219:AB1221"/>
    <mergeCell ref="AC1219:AC1221"/>
    <mergeCell ref="AD1219:AD1221"/>
    <mergeCell ref="X1216:X1218"/>
    <mergeCell ref="Y1216:Y1218"/>
    <mergeCell ref="Z1216:Z1218"/>
    <mergeCell ref="AA1216:AA1218"/>
    <mergeCell ref="AB1216:AB1218"/>
    <mergeCell ref="AC1216:AC1218"/>
    <mergeCell ref="AD1216:AD1218"/>
    <mergeCell ref="AE1216:AE1218"/>
    <mergeCell ref="AF1216:AF1218"/>
    <mergeCell ref="AG1216:AG1218"/>
    <mergeCell ref="AH1216:AH1218"/>
    <mergeCell ref="AI1216:AI1218"/>
    <mergeCell ref="AJ1216:AJ1218"/>
    <mergeCell ref="AK1216:AK1218"/>
    <mergeCell ref="AL1216:AL1218"/>
    <mergeCell ref="AM1216:AM1218"/>
    <mergeCell ref="AN1216:AN1218"/>
    <mergeCell ref="R1214:R1215"/>
    <mergeCell ref="S1214:S1215"/>
    <mergeCell ref="T1214:T1215"/>
    <mergeCell ref="U1214:U1215"/>
    <mergeCell ref="V1214:V1215"/>
    <mergeCell ref="W1214:W1215"/>
    <mergeCell ref="X1214:X1215"/>
    <mergeCell ref="Y1214:Y1215"/>
    <mergeCell ref="AL1214:AL1215"/>
    <mergeCell ref="AM1214:AM1215"/>
    <mergeCell ref="AN1214:AN1215"/>
    <mergeCell ref="A1216:A1218"/>
    <mergeCell ref="B1216:B1218"/>
    <mergeCell ref="C1216:C1218"/>
    <mergeCell ref="D1216:D1218"/>
    <mergeCell ref="E1216:E1218"/>
    <mergeCell ref="F1216:F1218"/>
    <mergeCell ref="G1216:G1218"/>
    <mergeCell ref="H1216:H1218"/>
    <mergeCell ref="I1216:I1218"/>
    <mergeCell ref="J1216:J1217"/>
    <mergeCell ref="M1216:M1218"/>
    <mergeCell ref="N1216:N1218"/>
    <mergeCell ref="O1216:O1218"/>
    <mergeCell ref="P1216:P1218"/>
    <mergeCell ref="Q1216:Q1218"/>
    <mergeCell ref="R1216:R1218"/>
    <mergeCell ref="S1216:S1218"/>
    <mergeCell ref="T1216:T1218"/>
    <mergeCell ref="U1216:U1218"/>
    <mergeCell ref="V1216:V1218"/>
    <mergeCell ref="W1216:W1218"/>
    <mergeCell ref="A1214:A1215"/>
    <mergeCell ref="B1214:B1215"/>
    <mergeCell ref="C1214:C1215"/>
    <mergeCell ref="D1214:D1215"/>
    <mergeCell ref="E1214:E1215"/>
    <mergeCell ref="F1214:F1215"/>
    <mergeCell ref="G1214:G1215"/>
    <mergeCell ref="H1214:H1215"/>
    <mergeCell ref="I1214:I1215"/>
    <mergeCell ref="J1214:J1215"/>
    <mergeCell ref="K1214:K1215"/>
    <mergeCell ref="L1214:L1215"/>
    <mergeCell ref="M1214:M1215"/>
    <mergeCell ref="N1214:N1215"/>
    <mergeCell ref="O1214:O1215"/>
    <mergeCell ref="P1214:P1215"/>
    <mergeCell ref="Q1214:Q1215"/>
    <mergeCell ref="Z1212:Z1213"/>
    <mergeCell ref="AA1212:AA1213"/>
    <mergeCell ref="AB1212:AB1213"/>
    <mergeCell ref="AE1212:AE1213"/>
    <mergeCell ref="AF1212:AF1213"/>
    <mergeCell ref="AG1212:AG1213"/>
    <mergeCell ref="AH1212:AH1213"/>
    <mergeCell ref="AI1212:AI1213"/>
    <mergeCell ref="AJ1212:AJ1213"/>
    <mergeCell ref="AK1212:AK1213"/>
    <mergeCell ref="AL1212:AL1213"/>
    <mergeCell ref="AM1212:AM1213"/>
    <mergeCell ref="AN1212:AN1213"/>
    <mergeCell ref="AO1212:AO1213"/>
    <mergeCell ref="AP1212:AP1213"/>
    <mergeCell ref="AQ1212:AQ1213"/>
    <mergeCell ref="AR1212:AR1213"/>
    <mergeCell ref="AM1206:AM1211"/>
    <mergeCell ref="AN1206:AN1211"/>
    <mergeCell ref="AO1206:AO1211"/>
    <mergeCell ref="AP1206:AP1211"/>
    <mergeCell ref="AQ1206:AQ1211"/>
    <mergeCell ref="AR1206:AR1211"/>
    <mergeCell ref="J1208:J1209"/>
    <mergeCell ref="A1212:A1213"/>
    <mergeCell ref="B1212:B1213"/>
    <mergeCell ref="C1212:C1213"/>
    <mergeCell ref="D1212:D1213"/>
    <mergeCell ref="E1212:E1213"/>
    <mergeCell ref="F1212:F1213"/>
    <mergeCell ref="G1212:G1213"/>
    <mergeCell ref="H1212:H1213"/>
    <mergeCell ref="I1212:I1213"/>
    <mergeCell ref="J1212:J1213"/>
    <mergeCell ref="K1212:K1213"/>
    <mergeCell ref="L1212:L1213"/>
    <mergeCell ref="M1212:M1213"/>
    <mergeCell ref="N1212:N1213"/>
    <mergeCell ref="O1212:O1213"/>
    <mergeCell ref="P1212:P1213"/>
    <mergeCell ref="Q1212:Q1213"/>
    <mergeCell ref="R1212:R1213"/>
    <mergeCell ref="S1212:S1213"/>
    <mergeCell ref="T1212:T1213"/>
    <mergeCell ref="U1212:U1213"/>
    <mergeCell ref="V1212:V1213"/>
    <mergeCell ref="W1212:W1213"/>
    <mergeCell ref="X1212:X1213"/>
    <mergeCell ref="Y1212:Y1213"/>
    <mergeCell ref="V1206:V1211"/>
    <mergeCell ref="W1206:W1211"/>
    <mergeCell ref="X1206:X1211"/>
    <mergeCell ref="Y1206:Y1211"/>
    <mergeCell ref="Z1206:Z1211"/>
    <mergeCell ref="AA1206:AA1211"/>
    <mergeCell ref="AB1206:AB1211"/>
    <mergeCell ref="AC1206:AC1211"/>
    <mergeCell ref="AD1206:AD1211"/>
    <mergeCell ref="AE1206:AE1211"/>
    <mergeCell ref="AF1206:AF1211"/>
    <mergeCell ref="AG1206:AG1211"/>
    <mergeCell ref="AH1206:AH1211"/>
    <mergeCell ref="AI1206:AI1211"/>
    <mergeCell ref="AJ1206:AJ1211"/>
    <mergeCell ref="AK1206:AK1211"/>
    <mergeCell ref="AL1206:AL1211"/>
    <mergeCell ref="AG1200:AG1205"/>
    <mergeCell ref="AH1200:AH1205"/>
    <mergeCell ref="AI1200:AI1205"/>
    <mergeCell ref="AJ1200:AJ1205"/>
    <mergeCell ref="AK1200:AK1205"/>
    <mergeCell ref="AL1200:AL1205"/>
    <mergeCell ref="AM1200:AM1205"/>
    <mergeCell ref="AN1200:AN1205"/>
    <mergeCell ref="AO1200:AO1205"/>
    <mergeCell ref="AP1200:AP1205"/>
    <mergeCell ref="AQ1200:AQ1205"/>
    <mergeCell ref="AR1200:AR1205"/>
    <mergeCell ref="J1202:J1203"/>
    <mergeCell ref="A1206:A1211"/>
    <mergeCell ref="B1206:B1211"/>
    <mergeCell ref="C1206:C1211"/>
    <mergeCell ref="D1206:D1211"/>
    <mergeCell ref="E1206:E1211"/>
    <mergeCell ref="F1206:F1211"/>
    <mergeCell ref="G1206:G1211"/>
    <mergeCell ref="H1206:H1211"/>
    <mergeCell ref="I1206:I1211"/>
    <mergeCell ref="J1206:J1207"/>
    <mergeCell ref="M1206:M1211"/>
    <mergeCell ref="N1206:N1211"/>
    <mergeCell ref="O1206:O1211"/>
    <mergeCell ref="P1206:P1211"/>
    <mergeCell ref="Q1206:Q1211"/>
    <mergeCell ref="R1206:R1211"/>
    <mergeCell ref="S1206:S1211"/>
    <mergeCell ref="T1206:T1211"/>
    <mergeCell ref="U1206:U1211"/>
    <mergeCell ref="N1191:N1196"/>
    <mergeCell ref="O1191:O1196"/>
    <mergeCell ref="P1191:P1196"/>
    <mergeCell ref="Q1191:Q1196"/>
    <mergeCell ref="AQ1197:AQ1199"/>
    <mergeCell ref="AR1197:AR1199"/>
    <mergeCell ref="A1200:A1205"/>
    <mergeCell ref="B1200:B1205"/>
    <mergeCell ref="C1200:C1205"/>
    <mergeCell ref="D1200:D1205"/>
    <mergeCell ref="E1200:E1205"/>
    <mergeCell ref="F1200:F1205"/>
    <mergeCell ref="G1200:G1205"/>
    <mergeCell ref="H1200:H1205"/>
    <mergeCell ref="I1200:I1205"/>
    <mergeCell ref="J1200:J1201"/>
    <mergeCell ref="M1200:M1205"/>
    <mergeCell ref="N1200:N1205"/>
    <mergeCell ref="O1200:O1205"/>
    <mergeCell ref="P1200:P1205"/>
    <mergeCell ref="Q1200:Q1205"/>
    <mergeCell ref="R1200:R1205"/>
    <mergeCell ref="S1200:S1205"/>
    <mergeCell ref="T1200:T1205"/>
    <mergeCell ref="U1200:U1205"/>
    <mergeCell ref="V1200:V1205"/>
    <mergeCell ref="W1200:W1205"/>
    <mergeCell ref="X1200:X1205"/>
    <mergeCell ref="Y1200:Y1205"/>
    <mergeCell ref="Z1200:Z1205"/>
    <mergeCell ref="AA1200:AA1205"/>
    <mergeCell ref="AB1200:AB1205"/>
    <mergeCell ref="AC1200:AC1205"/>
    <mergeCell ref="AD1200:AD1205"/>
    <mergeCell ref="AE1200:AE1205"/>
    <mergeCell ref="AF1200:AF1205"/>
    <mergeCell ref="Z1197:Z1199"/>
    <mergeCell ref="AA1197:AA1199"/>
    <mergeCell ref="AB1197:AB1199"/>
    <mergeCell ref="AC1197:AC1199"/>
    <mergeCell ref="AD1197:AD1199"/>
    <mergeCell ref="AE1197:AE1199"/>
    <mergeCell ref="AF1197:AF1199"/>
    <mergeCell ref="AG1197:AG1199"/>
    <mergeCell ref="AH1197:AH1199"/>
    <mergeCell ref="AI1197:AI1199"/>
    <mergeCell ref="AJ1197:AJ1199"/>
    <mergeCell ref="AK1197:AK1199"/>
    <mergeCell ref="AL1197:AL1199"/>
    <mergeCell ref="AM1197:AM1199"/>
    <mergeCell ref="AN1197:AN1199"/>
    <mergeCell ref="AO1197:AO1199"/>
    <mergeCell ref="AP1197:AP1199"/>
    <mergeCell ref="P1401:P1406"/>
    <mergeCell ref="Q1401:Q1406"/>
    <mergeCell ref="R1401:R1406"/>
    <mergeCell ref="S1401:S1406"/>
    <mergeCell ref="T1401:T1406"/>
    <mergeCell ref="H1401:H1403"/>
    <mergeCell ref="I1401:I1403"/>
    <mergeCell ref="H1404:H1406"/>
    <mergeCell ref="I1404:I1406"/>
    <mergeCell ref="AK1191:AK1196"/>
    <mergeCell ref="AL1191:AL1196"/>
    <mergeCell ref="AM1191:AM1196"/>
    <mergeCell ref="AN1191:AN1196"/>
    <mergeCell ref="AO1191:AO1196"/>
    <mergeCell ref="AP1191:AP1196"/>
    <mergeCell ref="AQ1191:AQ1196"/>
    <mergeCell ref="AR1191:AR1196"/>
    <mergeCell ref="J1193:J1194"/>
    <mergeCell ref="A1197:A1199"/>
    <mergeCell ref="B1197:B1199"/>
    <mergeCell ref="C1197:C1199"/>
    <mergeCell ref="D1197:D1199"/>
    <mergeCell ref="E1197:E1199"/>
    <mergeCell ref="F1197:F1199"/>
    <mergeCell ref="G1197:G1199"/>
    <mergeCell ref="N1197:N1199"/>
    <mergeCell ref="O1197:O1199"/>
    <mergeCell ref="P1197:P1198"/>
    <mergeCell ref="M1197:M1199"/>
    <mergeCell ref="S1197:S1199"/>
    <mergeCell ref="T1197:T1199"/>
    <mergeCell ref="U1197:U1199"/>
    <mergeCell ref="V1197:V1199"/>
    <mergeCell ref="W1197:W1199"/>
    <mergeCell ref="X1197:X1199"/>
    <mergeCell ref="Y1197:Y1199"/>
    <mergeCell ref="T1191:T1196"/>
    <mergeCell ref="U1191:U1196"/>
    <mergeCell ref="V1191:V1196"/>
    <mergeCell ref="W1191:W1196"/>
    <mergeCell ref="X1191:X1196"/>
    <mergeCell ref="Y1191:Y1196"/>
    <mergeCell ref="Z1191:Z1196"/>
    <mergeCell ref="AA1191:AA1196"/>
    <mergeCell ref="AB1191:AB1196"/>
    <mergeCell ref="AC1191:AC1196"/>
    <mergeCell ref="AD1191:AD1196"/>
    <mergeCell ref="AE1191:AE1196"/>
    <mergeCell ref="AF1191:AF1196"/>
    <mergeCell ref="AG1191:AG1196"/>
    <mergeCell ref="AH1191:AH1196"/>
    <mergeCell ref="AI1191:AI1196"/>
    <mergeCell ref="AJ1191:AJ1196"/>
    <mergeCell ref="A1191:A1196"/>
    <mergeCell ref="B1191:B1196"/>
    <mergeCell ref="C1191:C1196"/>
    <mergeCell ref="D1191:D1196"/>
    <mergeCell ref="E1191:E1196"/>
    <mergeCell ref="F1191:F1196"/>
    <mergeCell ref="G1191:G1196"/>
    <mergeCell ref="H1191:H1196"/>
    <mergeCell ref="I1191:I1196"/>
    <mergeCell ref="J1191:J1192"/>
    <mergeCell ref="M1191:M1196"/>
    <mergeCell ref="AI1407:AI1409"/>
    <mergeCell ref="AJ1407:AJ1409"/>
    <mergeCell ref="AK1407:AK1409"/>
    <mergeCell ref="O1407:O1409"/>
    <mergeCell ref="S1407:S1409"/>
    <mergeCell ref="T1407:T1409"/>
    <mergeCell ref="U1407:U1409"/>
    <mergeCell ref="Y1407:Y1409"/>
    <mergeCell ref="Z1407:Z1409"/>
    <mergeCell ref="V1407:V1409"/>
    <mergeCell ref="W1407:W1409"/>
    <mergeCell ref="X1407:X1409"/>
    <mergeCell ref="A1407:A1409"/>
    <mergeCell ref="B1407:B1409"/>
    <mergeCell ref="C1407:C1409"/>
    <mergeCell ref="D1407:D1409"/>
    <mergeCell ref="E1407:E1409"/>
    <mergeCell ref="F1407:F1409"/>
    <mergeCell ref="G1407:G1409"/>
    <mergeCell ref="H1407:H1409"/>
    <mergeCell ref="I1407:I1409"/>
    <mergeCell ref="AA1407:AA1409"/>
    <mergeCell ref="AL1407:AL1409"/>
    <mergeCell ref="AM1407:AM1409"/>
    <mergeCell ref="AN1407:AN1409"/>
    <mergeCell ref="AO1407:AO1409"/>
    <mergeCell ref="AP1407:AP1409"/>
    <mergeCell ref="R1191:R1196"/>
    <mergeCell ref="S1191:S1196"/>
    <mergeCell ref="AO1401:AO1406"/>
    <mergeCell ref="AP1401:AP1406"/>
    <mergeCell ref="AQ1401:AQ1406"/>
    <mergeCell ref="AR1401:AR1406"/>
    <mergeCell ref="G1401:G1406"/>
    <mergeCell ref="A1401:A1406"/>
    <mergeCell ref="B1401:B1406"/>
    <mergeCell ref="C1401:C1406"/>
    <mergeCell ref="D1401:D1406"/>
    <mergeCell ref="E1401:E1406"/>
    <mergeCell ref="F1401:F1406"/>
    <mergeCell ref="U1401:U1406"/>
    <mergeCell ref="V1401:V1406"/>
    <mergeCell ref="W1401:W1406"/>
    <mergeCell ref="X1401:X1406"/>
    <mergeCell ref="Y1401:Y1406"/>
    <mergeCell ref="Z1401:Z1406"/>
    <mergeCell ref="AA1401:AA1406"/>
    <mergeCell ref="AB1401:AB1406"/>
    <mergeCell ref="AC1401:AC1406"/>
    <mergeCell ref="AE1401:AE1406"/>
    <mergeCell ref="AF1401:AF1406"/>
    <mergeCell ref="AG1401:AG1406"/>
    <mergeCell ref="AH1401:AH1406"/>
    <mergeCell ref="AI1401:AI1406"/>
    <mergeCell ref="AJ1401:AJ1406"/>
    <mergeCell ref="AK1401:AK1406"/>
    <mergeCell ref="AL1401:AL1406"/>
    <mergeCell ref="AM1401:AM1406"/>
    <mergeCell ref="AD1401:AD1406"/>
    <mergeCell ref="J1401:J1402"/>
    <mergeCell ref="J1404:J1405"/>
    <mergeCell ref="M1401:M1406"/>
    <mergeCell ref="N1401:N1406"/>
    <mergeCell ref="O1401:O1406"/>
    <mergeCell ref="AQ1407:AQ1409"/>
    <mergeCell ref="AR1407:AR1409"/>
    <mergeCell ref="AN1401:AN1406"/>
    <mergeCell ref="AM1410:AM1412"/>
    <mergeCell ref="AN1410:AN1412"/>
    <mergeCell ref="AO1410:AO1412"/>
    <mergeCell ref="AP1410:AP1412"/>
    <mergeCell ref="AQ1410:AQ1412"/>
    <mergeCell ref="AR1410:AR1412"/>
    <mergeCell ref="P1407:P1408"/>
    <mergeCell ref="A1410:A1412"/>
    <mergeCell ref="B1410:B1412"/>
    <mergeCell ref="C1410:C1412"/>
    <mergeCell ref="D1410:D1412"/>
    <mergeCell ref="E1410:E1412"/>
    <mergeCell ref="F1410:F1412"/>
    <mergeCell ref="G1410:G1412"/>
    <mergeCell ref="H1410:H1412"/>
    <mergeCell ref="I1410:I1412"/>
    <mergeCell ref="J1410:J1412"/>
    <mergeCell ref="K1410:K1412"/>
    <mergeCell ref="L1410:L1412"/>
    <mergeCell ref="M1410:M1412"/>
    <mergeCell ref="N1410:N1412"/>
    <mergeCell ref="O1410:O1412"/>
    <mergeCell ref="P1410:P1412"/>
    <mergeCell ref="Q1410:Q1412"/>
    <mergeCell ref="S1413:S1415"/>
    <mergeCell ref="T1413:T1415"/>
    <mergeCell ref="U1413:U1415"/>
    <mergeCell ref="Y1413:Y1415"/>
    <mergeCell ref="Z1413:Z1415"/>
    <mergeCell ref="R1410:R1412"/>
    <mergeCell ref="AD1410:AD1412"/>
    <mergeCell ref="AE1410:AE1412"/>
    <mergeCell ref="AF1410:AF1412"/>
    <mergeCell ref="AG1410:AG1412"/>
    <mergeCell ref="AH1410:AH1412"/>
    <mergeCell ref="AI1410:AI1412"/>
    <mergeCell ref="AJ1410:AJ1412"/>
    <mergeCell ref="AK1410:AK1412"/>
    <mergeCell ref="AL1410:AL1412"/>
    <mergeCell ref="V1410:V1411"/>
    <mergeCell ref="S1410:S1412"/>
    <mergeCell ref="T1410:T1412"/>
    <mergeCell ref="U1410:U1412"/>
    <mergeCell ref="Y1410:Y1412"/>
    <mergeCell ref="Z1410:Z1412"/>
    <mergeCell ref="AA1410:AA1412"/>
    <mergeCell ref="A1413:A1415"/>
    <mergeCell ref="B1413:B1415"/>
    <mergeCell ref="C1413:C1415"/>
    <mergeCell ref="D1413:D1415"/>
    <mergeCell ref="E1413:E1415"/>
    <mergeCell ref="F1413:F1415"/>
    <mergeCell ref="G1413:G1415"/>
    <mergeCell ref="H1413:H1415"/>
    <mergeCell ref="I1413:I1415"/>
    <mergeCell ref="J1413:J1415"/>
    <mergeCell ref="K1413:K1415"/>
    <mergeCell ref="L1413:L1415"/>
    <mergeCell ref="M1413:M1415"/>
    <mergeCell ref="N1413:N1415"/>
    <mergeCell ref="O1413:O1415"/>
    <mergeCell ref="A1416:A1421"/>
    <mergeCell ref="B1416:B1421"/>
    <mergeCell ref="C1416:C1421"/>
    <mergeCell ref="D1416:D1421"/>
    <mergeCell ref="E1416:E1421"/>
    <mergeCell ref="F1416:F1421"/>
    <mergeCell ref="G1416:G1421"/>
    <mergeCell ref="H1416:H1421"/>
    <mergeCell ref="I1416:I1421"/>
    <mergeCell ref="P1419:P1420"/>
    <mergeCell ref="N1416:N1418"/>
    <mergeCell ref="O1416:O1418"/>
    <mergeCell ref="N1419:N1421"/>
    <mergeCell ref="O1419:O1421"/>
    <mergeCell ref="S1416:S1421"/>
    <mergeCell ref="T1416:T1421"/>
    <mergeCell ref="U1416:U1421"/>
    <mergeCell ref="AI1416:AI1421"/>
    <mergeCell ref="AD1413:AD1415"/>
    <mergeCell ref="AE1413:AE1415"/>
    <mergeCell ref="AF1413:AF1415"/>
    <mergeCell ref="AP1422:AP1424"/>
    <mergeCell ref="AQ1422:AQ1424"/>
    <mergeCell ref="AR1422:AR1424"/>
    <mergeCell ref="AK1422:AK1424"/>
    <mergeCell ref="AL1422:AL1424"/>
    <mergeCell ref="AK1416:AK1421"/>
    <mergeCell ref="AL1416:AL1421"/>
    <mergeCell ref="AG1413:AG1415"/>
    <mergeCell ref="AH1413:AH1415"/>
    <mergeCell ref="AI1413:AI1415"/>
    <mergeCell ref="AJ1413:AJ1415"/>
    <mergeCell ref="AA1413:AA1415"/>
    <mergeCell ref="AB1413:AB1415"/>
    <mergeCell ref="AC1413:AC1415"/>
    <mergeCell ref="AM1416:AM1421"/>
    <mergeCell ref="AN1416:AN1421"/>
    <mergeCell ref="AO1416:AO1421"/>
    <mergeCell ref="AP1416:AP1421"/>
    <mergeCell ref="AQ1416:AQ1421"/>
    <mergeCell ref="AR1416:AR1421"/>
    <mergeCell ref="AK1413:AK1415"/>
    <mergeCell ref="AL1413:AL1415"/>
    <mergeCell ref="AM1413:AM1415"/>
    <mergeCell ref="AN1413:AN1415"/>
    <mergeCell ref="AO1413:AO1415"/>
    <mergeCell ref="AP1413:AP1415"/>
    <mergeCell ref="AQ1413:AQ1415"/>
    <mergeCell ref="AR1413:AR1415"/>
    <mergeCell ref="A1422:A1424"/>
    <mergeCell ref="B1422:B1424"/>
    <mergeCell ref="C1422:C1424"/>
    <mergeCell ref="D1422:D1424"/>
    <mergeCell ref="E1422:E1424"/>
    <mergeCell ref="F1422:F1424"/>
    <mergeCell ref="G1422:G1424"/>
    <mergeCell ref="H1422:H1424"/>
    <mergeCell ref="I1422:I1424"/>
    <mergeCell ref="AJ1416:AJ1421"/>
    <mergeCell ref="V1422:V1423"/>
    <mergeCell ref="P1422:P1424"/>
    <mergeCell ref="Q1422:Q1424"/>
    <mergeCell ref="U1422:U1424"/>
    <mergeCell ref="Y1422:Y1424"/>
    <mergeCell ref="Z1422:Z1424"/>
    <mergeCell ref="J1422:J1424"/>
    <mergeCell ref="K1422:K1424"/>
    <mergeCell ref="L1422:L1424"/>
    <mergeCell ref="Y1416:Y1421"/>
    <mergeCell ref="Z1416:Z1421"/>
    <mergeCell ref="AA1416:AA1421"/>
    <mergeCell ref="AB1416:AB1421"/>
    <mergeCell ref="AC1416:AC1421"/>
    <mergeCell ref="AD1416:AD1421"/>
    <mergeCell ref="AE1416:AE1421"/>
    <mergeCell ref="AF1416:AF1421"/>
    <mergeCell ref="AG1416:AG1421"/>
    <mergeCell ref="AH1416:AH1421"/>
    <mergeCell ref="M1416:M1421"/>
    <mergeCell ref="J1416:J1421"/>
    <mergeCell ref="K1416:K1421"/>
    <mergeCell ref="L1416:L1421"/>
    <mergeCell ref="J1407:J1409"/>
    <mergeCell ref="K1407:K1409"/>
    <mergeCell ref="L1407:L1409"/>
    <mergeCell ref="M1407:M1409"/>
    <mergeCell ref="N1407:N1409"/>
    <mergeCell ref="AD1425:AD1433"/>
    <mergeCell ref="AE1425:AE1433"/>
    <mergeCell ref="AF1425:AF1433"/>
    <mergeCell ref="AG1425:AG1433"/>
    <mergeCell ref="AH1425:AH1433"/>
    <mergeCell ref="M1425:M1433"/>
    <mergeCell ref="AA1422:AA1424"/>
    <mergeCell ref="P1416:P1417"/>
    <mergeCell ref="AB1422:AB1424"/>
    <mergeCell ref="AC1422:AC1424"/>
    <mergeCell ref="AD1422:AD1424"/>
    <mergeCell ref="AE1422:AE1424"/>
    <mergeCell ref="AF1422:AF1424"/>
    <mergeCell ref="AG1422:AG1424"/>
    <mergeCell ref="AH1422:AH1424"/>
    <mergeCell ref="AB1410:AB1412"/>
    <mergeCell ref="AC1410:AC1412"/>
    <mergeCell ref="AB1407:AB1409"/>
    <mergeCell ref="V1416:V1421"/>
    <mergeCell ref="W1416:W1421"/>
    <mergeCell ref="X1416:X1421"/>
    <mergeCell ref="R1413:R1415"/>
    <mergeCell ref="V1413:V1414"/>
    <mergeCell ref="P1413:P1415"/>
    <mergeCell ref="Q1413:Q1415"/>
    <mergeCell ref="AC1407:AC1409"/>
    <mergeCell ref="AD1407:AD1409"/>
    <mergeCell ref="AE1407:AE1409"/>
    <mergeCell ref="AF1407:AF1409"/>
    <mergeCell ref="AG1407:AG1409"/>
    <mergeCell ref="AH1407:AH1409"/>
    <mergeCell ref="A1425:A1433"/>
    <mergeCell ref="B1425:B1433"/>
    <mergeCell ref="C1425:C1433"/>
    <mergeCell ref="D1425:D1433"/>
    <mergeCell ref="E1425:E1433"/>
    <mergeCell ref="F1425:F1433"/>
    <mergeCell ref="G1425:G1433"/>
    <mergeCell ref="H1425:H1433"/>
    <mergeCell ref="I1425:I1433"/>
    <mergeCell ref="J1425:J1433"/>
    <mergeCell ref="K1425:K1433"/>
    <mergeCell ref="L1425:L1433"/>
    <mergeCell ref="AM1425:AM1433"/>
    <mergeCell ref="AN1425:AN1433"/>
    <mergeCell ref="AO1425:AO1433"/>
    <mergeCell ref="AP1425:AP1433"/>
    <mergeCell ref="AQ1425:AQ1433"/>
    <mergeCell ref="AI1425:AI1433"/>
    <mergeCell ref="AJ1425:AJ1433"/>
    <mergeCell ref="AK1425:AK1433"/>
    <mergeCell ref="AL1425:AL1433"/>
    <mergeCell ref="S1425:S1433"/>
    <mergeCell ref="T1425:T1433"/>
    <mergeCell ref="U1425:U1433"/>
    <mergeCell ref="V1425:V1433"/>
    <mergeCell ref="W1425:W1433"/>
    <mergeCell ref="X1425:X1433"/>
    <mergeCell ref="Y1425:Y1433"/>
    <mergeCell ref="Z1425:Z1433"/>
    <mergeCell ref="AA1425:AA1433"/>
    <mergeCell ref="N1428:N1430"/>
    <mergeCell ref="O1428:O1430"/>
    <mergeCell ref="A1434:A1439"/>
    <mergeCell ref="B1434:B1439"/>
    <mergeCell ref="C1434:C1439"/>
    <mergeCell ref="D1434:D1439"/>
    <mergeCell ref="E1434:E1439"/>
    <mergeCell ref="F1434:F1439"/>
    <mergeCell ref="G1434:G1439"/>
    <mergeCell ref="H1434:H1439"/>
    <mergeCell ref="I1434:I1439"/>
    <mergeCell ref="J1434:J1439"/>
    <mergeCell ref="K1434:K1439"/>
    <mergeCell ref="L1434:L1439"/>
    <mergeCell ref="P1437:P1438"/>
    <mergeCell ref="O1434:O1436"/>
    <mergeCell ref="N1434:N1436"/>
    <mergeCell ref="N1437:N1439"/>
    <mergeCell ref="O1437:O1439"/>
    <mergeCell ref="AI1434:AI1439"/>
    <mergeCell ref="AJ1434:AJ1439"/>
    <mergeCell ref="AK1434:AK1439"/>
    <mergeCell ref="AL1434:AL1439"/>
    <mergeCell ref="AB1425:AB1433"/>
    <mergeCell ref="AC1425:AC1433"/>
    <mergeCell ref="AG1440:AG1442"/>
    <mergeCell ref="AH1440:AH1442"/>
    <mergeCell ref="AI1440:AI1442"/>
    <mergeCell ref="AJ1440:AJ1442"/>
    <mergeCell ref="AK1440:AK1442"/>
    <mergeCell ref="AL1440:AL1442"/>
    <mergeCell ref="AM1440:AM1442"/>
    <mergeCell ref="AR1425:AR1433"/>
    <mergeCell ref="AM1422:AM1424"/>
    <mergeCell ref="AN1422:AN1424"/>
    <mergeCell ref="AO1422:AO1424"/>
    <mergeCell ref="AM1434:AM1439"/>
    <mergeCell ref="AN1434:AN1439"/>
    <mergeCell ref="AO1434:AO1439"/>
    <mergeCell ref="AP1434:AP1439"/>
    <mergeCell ref="AQ1434:AQ1439"/>
    <mergeCell ref="AR1434:AR1439"/>
    <mergeCell ref="M1434:M1439"/>
    <mergeCell ref="S1434:S1439"/>
    <mergeCell ref="T1434:T1439"/>
    <mergeCell ref="U1434:U1439"/>
    <mergeCell ref="V1434:V1439"/>
    <mergeCell ref="N1431:N1433"/>
    <mergeCell ref="O1431:O1433"/>
    <mergeCell ref="M1422:M1424"/>
    <mergeCell ref="N1422:N1424"/>
    <mergeCell ref="O1422:O1424"/>
    <mergeCell ref="AI1422:AI1424"/>
    <mergeCell ref="AJ1422:AJ1424"/>
    <mergeCell ref="P1434:P1435"/>
    <mergeCell ref="P1425:P1426"/>
    <mergeCell ref="P1428:P1429"/>
    <mergeCell ref="P1431:P1432"/>
    <mergeCell ref="N1425:N1427"/>
    <mergeCell ref="O1425:O1427"/>
    <mergeCell ref="AN1440:AN1442"/>
    <mergeCell ref="AO1440:AO1442"/>
    <mergeCell ref="AP1440:AP1442"/>
    <mergeCell ref="AQ1440:AQ1442"/>
    <mergeCell ref="AR1440:AR1442"/>
    <mergeCell ref="T1440:T1442"/>
    <mergeCell ref="U1440:U1442"/>
    <mergeCell ref="V1440:V1441"/>
    <mergeCell ref="Y1440:Y1442"/>
    <mergeCell ref="Z1440:Z1442"/>
    <mergeCell ref="AA1440:AA1442"/>
    <mergeCell ref="AB1440:AB1442"/>
    <mergeCell ref="AC1440:AC1442"/>
    <mergeCell ref="AD1440:AD1442"/>
    <mergeCell ref="W1434:W1439"/>
    <mergeCell ref="X1434:X1439"/>
    <mergeCell ref="Y1434:Y1439"/>
    <mergeCell ref="Z1434:Z1439"/>
    <mergeCell ref="AA1434:AA1439"/>
    <mergeCell ref="AB1434:AB1439"/>
    <mergeCell ref="AC1434:AC1439"/>
    <mergeCell ref="AD1434:AD1439"/>
    <mergeCell ref="AE1434:AE1439"/>
    <mergeCell ref="AF1434:AF1439"/>
    <mergeCell ref="AG1434:AG1439"/>
    <mergeCell ref="AH1434:AH1439"/>
    <mergeCell ref="R1422:R1424"/>
    <mergeCell ref="S1422:S1424"/>
    <mergeCell ref="T1422:T1424"/>
    <mergeCell ref="A1440:A1442"/>
    <mergeCell ref="B1440:B1442"/>
    <mergeCell ref="C1440:C1442"/>
    <mergeCell ref="D1440:D1442"/>
    <mergeCell ref="E1440:E1442"/>
    <mergeCell ref="F1440:F1442"/>
    <mergeCell ref="G1440:G1442"/>
    <mergeCell ref="H1440:H1442"/>
    <mergeCell ref="I1440:I1442"/>
    <mergeCell ref="J1440:J1442"/>
    <mergeCell ref="K1440:K1442"/>
    <mergeCell ref="L1440:L1442"/>
    <mergeCell ref="M1440:M1442"/>
    <mergeCell ref="N1440:N1442"/>
    <mergeCell ref="O1440:O1442"/>
    <mergeCell ref="P1440:P1442"/>
    <mergeCell ref="Q1440:Q1442"/>
    <mergeCell ref="R1440:R1442"/>
    <mergeCell ref="S1440:S1442"/>
    <mergeCell ref="AD1443:AD1445"/>
    <mergeCell ref="AE1443:AE1445"/>
    <mergeCell ref="AF1443:AF1445"/>
    <mergeCell ref="A1443:A1445"/>
    <mergeCell ref="B1443:B1445"/>
    <mergeCell ref="C1443:C1445"/>
    <mergeCell ref="D1443:D1445"/>
    <mergeCell ref="E1443:E1445"/>
    <mergeCell ref="F1443:F1445"/>
    <mergeCell ref="G1443:G1445"/>
    <mergeCell ref="H1443:H1445"/>
    <mergeCell ref="I1443:I1445"/>
    <mergeCell ref="J1443:J1445"/>
    <mergeCell ref="K1443:K1445"/>
    <mergeCell ref="L1443:L1445"/>
    <mergeCell ref="M1443:M1445"/>
    <mergeCell ref="N1443:N1445"/>
    <mergeCell ref="O1443:O1445"/>
    <mergeCell ref="P1443:P1445"/>
    <mergeCell ref="Q1443:Q1445"/>
    <mergeCell ref="AE1440:AE1442"/>
    <mergeCell ref="AF1440:AF1442"/>
    <mergeCell ref="AN1446:AN1448"/>
    <mergeCell ref="AO1446:AO1448"/>
    <mergeCell ref="AP1446:AP1448"/>
    <mergeCell ref="AQ1446:AQ1448"/>
    <mergeCell ref="AR1446:AR1448"/>
    <mergeCell ref="AE1446:AE1448"/>
    <mergeCell ref="AF1446:AF1448"/>
    <mergeCell ref="AG1446:AG1448"/>
    <mergeCell ref="AH1446:AH1448"/>
    <mergeCell ref="AI1446:AI1448"/>
    <mergeCell ref="AJ1446:AJ1448"/>
    <mergeCell ref="AK1446:AK1448"/>
    <mergeCell ref="AL1446:AL1448"/>
    <mergeCell ref="AM1446:AM1448"/>
    <mergeCell ref="AL1443:AL1445"/>
    <mergeCell ref="AG1443:AG1445"/>
    <mergeCell ref="AH1443:AH1445"/>
    <mergeCell ref="AI1443:AI1445"/>
    <mergeCell ref="AJ1443:AJ1445"/>
    <mergeCell ref="AK1443:AK1445"/>
    <mergeCell ref="Q1446:Q1448"/>
    <mergeCell ref="R1446:R1448"/>
    <mergeCell ref="S1446:S1448"/>
    <mergeCell ref="T1446:T1448"/>
    <mergeCell ref="U1446:U1448"/>
    <mergeCell ref="Y1446:Y1448"/>
    <mergeCell ref="Z1446:Z1448"/>
    <mergeCell ref="AA1446:AA1448"/>
    <mergeCell ref="AB1446:AB1448"/>
    <mergeCell ref="A1446:A1448"/>
    <mergeCell ref="B1446:B1448"/>
    <mergeCell ref="C1446:C1448"/>
    <mergeCell ref="D1446:D1448"/>
    <mergeCell ref="E1446:E1448"/>
    <mergeCell ref="F1446:F1448"/>
    <mergeCell ref="G1446:G1448"/>
    <mergeCell ref="H1446:H1448"/>
    <mergeCell ref="I1446:I1448"/>
    <mergeCell ref="J1446:J1448"/>
    <mergeCell ref="K1446:K1448"/>
    <mergeCell ref="L1446:L1448"/>
    <mergeCell ref="M1446:M1448"/>
    <mergeCell ref="N1446:N1448"/>
    <mergeCell ref="O1446:O1448"/>
    <mergeCell ref="P1446:P1448"/>
    <mergeCell ref="V1446:V1447"/>
    <mergeCell ref="AC1446:AC1448"/>
    <mergeCell ref="AD1446:AD1448"/>
    <mergeCell ref="V1443:V1444"/>
    <mergeCell ref="T1443:T1445"/>
    <mergeCell ref="U1443:U1445"/>
    <mergeCell ref="Y1443:Y1445"/>
    <mergeCell ref="Z1443:Z1445"/>
    <mergeCell ref="R1443:R1445"/>
    <mergeCell ref="S1443:S1445"/>
    <mergeCell ref="AA1443:AA1445"/>
    <mergeCell ref="AB1443:AB1445"/>
    <mergeCell ref="AC1443:AC1445"/>
    <mergeCell ref="AN1443:AN1445"/>
    <mergeCell ref="AO1443:AO1445"/>
    <mergeCell ref="AP1443:AP1445"/>
    <mergeCell ref="AQ1443:AQ1445"/>
    <mergeCell ref="AR1443:AR1445"/>
    <mergeCell ref="AM1443:AM1445"/>
    <mergeCell ref="AN1449:AN1451"/>
    <mergeCell ref="AO1449:AO1451"/>
    <mergeCell ref="AP1449:AP1451"/>
    <mergeCell ref="AQ1449:AQ1451"/>
    <mergeCell ref="AR1449:AR1451"/>
    <mergeCell ref="A1449:A1451"/>
    <mergeCell ref="B1449:B1451"/>
    <mergeCell ref="C1449:C1451"/>
    <mergeCell ref="D1449:D1451"/>
    <mergeCell ref="E1449:E1451"/>
    <mergeCell ref="F1449:F1451"/>
    <mergeCell ref="G1449:G1451"/>
    <mergeCell ref="H1449:H1451"/>
    <mergeCell ref="I1449:I1451"/>
    <mergeCell ref="J1449:J1451"/>
    <mergeCell ref="K1449:K1451"/>
    <mergeCell ref="L1449:L1451"/>
    <mergeCell ref="M1449:M1451"/>
    <mergeCell ref="N1449:N1451"/>
    <mergeCell ref="O1449:O1451"/>
    <mergeCell ref="P1449:P1451"/>
    <mergeCell ref="Q1449:Q1451"/>
    <mergeCell ref="R1449:R1451"/>
    <mergeCell ref="S1449:S1451"/>
    <mergeCell ref="AE1449:AE1451"/>
    <mergeCell ref="AF1449:AF1451"/>
    <mergeCell ref="AG1449:AG1451"/>
    <mergeCell ref="AH1449:AH1451"/>
    <mergeCell ref="AI1449:AI1451"/>
    <mergeCell ref="AJ1449:AJ1451"/>
    <mergeCell ref="AK1449:AK1451"/>
    <mergeCell ref="AL1449:AL1451"/>
    <mergeCell ref="AM1449:AM1451"/>
    <mergeCell ref="AA1449:AA1451"/>
    <mergeCell ref="AB1449:AB1451"/>
    <mergeCell ref="AC1449:AC1451"/>
    <mergeCell ref="AD1449:AD1451"/>
    <mergeCell ref="V1449:V1450"/>
    <mergeCell ref="T1449:T1451"/>
    <mergeCell ref="U1449:U1451"/>
    <mergeCell ref="Y1449:Y1451"/>
    <mergeCell ref="Z1449:Z1451"/>
    <mergeCell ref="AN1452:AN1454"/>
    <mergeCell ref="AO1452:AO1454"/>
    <mergeCell ref="AP1452:AP1454"/>
    <mergeCell ref="AQ1452:AQ1454"/>
    <mergeCell ref="AR1452:AR1454"/>
    <mergeCell ref="AE1452:AE1454"/>
    <mergeCell ref="AF1452:AF1454"/>
    <mergeCell ref="AG1452:AG1454"/>
    <mergeCell ref="AH1452:AH1454"/>
    <mergeCell ref="AI1452:AI1454"/>
    <mergeCell ref="AJ1452:AJ1454"/>
    <mergeCell ref="AK1452:AK1454"/>
    <mergeCell ref="AL1452:AL1454"/>
    <mergeCell ref="AM1452:AM1454"/>
    <mergeCell ref="Q1452:Q1454"/>
    <mergeCell ref="R1452:R1454"/>
    <mergeCell ref="S1452:S1454"/>
    <mergeCell ref="T1452:T1454"/>
    <mergeCell ref="U1452:U1454"/>
    <mergeCell ref="Y1452:Y1454"/>
    <mergeCell ref="Z1452:Z1454"/>
    <mergeCell ref="AA1452:AA1454"/>
    <mergeCell ref="AB1452:AB1454"/>
    <mergeCell ref="A1452:A1454"/>
    <mergeCell ref="B1452:B1454"/>
    <mergeCell ref="C1452:C1454"/>
    <mergeCell ref="D1452:D1454"/>
    <mergeCell ref="E1452:E1454"/>
    <mergeCell ref="F1452:F1454"/>
    <mergeCell ref="G1452:G1454"/>
    <mergeCell ref="H1452:H1454"/>
    <mergeCell ref="I1452:I1454"/>
    <mergeCell ref="J1452:J1454"/>
    <mergeCell ref="K1452:K1454"/>
    <mergeCell ref="L1452:L1454"/>
    <mergeCell ref="M1452:M1454"/>
    <mergeCell ref="N1452:N1454"/>
    <mergeCell ref="O1452:O1454"/>
    <mergeCell ref="P1452:P1454"/>
    <mergeCell ref="V1452:V1453"/>
    <mergeCell ref="AC1452:AC1454"/>
    <mergeCell ref="AD1452:AD1454"/>
    <mergeCell ref="A1455:A1457"/>
    <mergeCell ref="B1455:B1457"/>
    <mergeCell ref="C1455:C1457"/>
    <mergeCell ref="D1455:D1457"/>
    <mergeCell ref="E1455:E1457"/>
    <mergeCell ref="F1455:F1457"/>
    <mergeCell ref="G1455:G1457"/>
    <mergeCell ref="H1455:H1457"/>
    <mergeCell ref="I1455:I1457"/>
    <mergeCell ref="J1455:J1457"/>
    <mergeCell ref="K1455:K1457"/>
    <mergeCell ref="L1455:L1457"/>
    <mergeCell ref="M1455:M1457"/>
    <mergeCell ref="N1455:N1457"/>
    <mergeCell ref="O1455:O1457"/>
    <mergeCell ref="S1455:S1457"/>
    <mergeCell ref="A1458:A1459"/>
    <mergeCell ref="B1458:B1459"/>
    <mergeCell ref="C1458:C1459"/>
    <mergeCell ref="D1458:D1459"/>
    <mergeCell ref="E1458:E1459"/>
    <mergeCell ref="F1458:F1459"/>
    <mergeCell ref="G1458:G1459"/>
    <mergeCell ref="H1458:H1459"/>
    <mergeCell ref="I1458:I1459"/>
    <mergeCell ref="J1458:J1459"/>
    <mergeCell ref="K1458:K1459"/>
    <mergeCell ref="L1458:L1459"/>
    <mergeCell ref="M1458:M1459"/>
    <mergeCell ref="N1458:N1459"/>
    <mergeCell ref="O1458:O1459"/>
    <mergeCell ref="P1458:P1459"/>
    <mergeCell ref="AF1455:AF1457"/>
    <mergeCell ref="W1455:W1457"/>
    <mergeCell ref="X1455:X1457"/>
    <mergeCell ref="Y1455:Y1457"/>
    <mergeCell ref="Z1455:Z1457"/>
    <mergeCell ref="AA1455:AA1457"/>
    <mergeCell ref="AB1455:AB1457"/>
    <mergeCell ref="AC1455:AC1457"/>
    <mergeCell ref="AD1455:AD1457"/>
    <mergeCell ref="T1455:T1457"/>
    <mergeCell ref="U1455:U1457"/>
    <mergeCell ref="V1455:V1457"/>
    <mergeCell ref="AE1455:AE1457"/>
    <mergeCell ref="W1458:W1459"/>
    <mergeCell ref="X1458:X1459"/>
    <mergeCell ref="Y1458:Y1459"/>
    <mergeCell ref="Z1458:Z1459"/>
    <mergeCell ref="AA1458:AA1459"/>
    <mergeCell ref="P1455:P1456"/>
    <mergeCell ref="AB1458:AB1459"/>
    <mergeCell ref="AC1458:AC1459"/>
    <mergeCell ref="AD1458:AD1459"/>
    <mergeCell ref="AE1458:AE1459"/>
    <mergeCell ref="AF1458:AF1459"/>
    <mergeCell ref="AG1455:AG1457"/>
    <mergeCell ref="AH1455:AH1457"/>
    <mergeCell ref="AI1455:AI1457"/>
    <mergeCell ref="AJ1455:AJ1457"/>
    <mergeCell ref="AK1455:AK1457"/>
    <mergeCell ref="AL1455:AL1457"/>
    <mergeCell ref="AM1455:AM1457"/>
    <mergeCell ref="R1463:R1465"/>
    <mergeCell ref="S1463:S1465"/>
    <mergeCell ref="T1463:T1465"/>
    <mergeCell ref="Q1458:Q1459"/>
    <mergeCell ref="AR1460:AR1462"/>
    <mergeCell ref="AB1460:AB1462"/>
    <mergeCell ref="AC1460:AC1462"/>
    <mergeCell ref="AD1460:AD1462"/>
    <mergeCell ref="AE1460:AE1462"/>
    <mergeCell ref="AF1460:AF1462"/>
    <mergeCell ref="AG1460:AG1462"/>
    <mergeCell ref="AH1460:AH1462"/>
    <mergeCell ref="AI1460:AI1462"/>
    <mergeCell ref="AJ1460:AJ1462"/>
    <mergeCell ref="AR1463:AR1465"/>
    <mergeCell ref="AP1460:AP1462"/>
    <mergeCell ref="AQ1460:AQ1462"/>
    <mergeCell ref="V1463:V1464"/>
    <mergeCell ref="AA1463:AA1465"/>
    <mergeCell ref="Z1460:Z1462"/>
    <mergeCell ref="AA1460:AA1462"/>
    <mergeCell ref="U1460:U1462"/>
    <mergeCell ref="V1460:V1461"/>
    <mergeCell ref="Y1460:Y1462"/>
    <mergeCell ref="AB1463:AB1465"/>
    <mergeCell ref="AC1463:AC1465"/>
    <mergeCell ref="AD1463:AD1465"/>
    <mergeCell ref="AE1463:AE1465"/>
    <mergeCell ref="AF1463:AF1465"/>
    <mergeCell ref="AG1463:AG1465"/>
    <mergeCell ref="AH1463:AH1465"/>
    <mergeCell ref="AI1463:AI1465"/>
    <mergeCell ref="AJ1463:AJ1465"/>
    <mergeCell ref="R1458:R1459"/>
    <mergeCell ref="S1458:S1459"/>
    <mergeCell ref="T1458:T1459"/>
    <mergeCell ref="U1458:U1459"/>
    <mergeCell ref="V1458:V1459"/>
    <mergeCell ref="AN1455:AN1457"/>
    <mergeCell ref="AO1455:AO1457"/>
    <mergeCell ref="AP1455:AP1457"/>
    <mergeCell ref="AQ1455:AQ1457"/>
    <mergeCell ref="AR1455:AR1457"/>
    <mergeCell ref="K1460:K1462"/>
    <mergeCell ref="L1460:L1462"/>
    <mergeCell ref="M1460:M1462"/>
    <mergeCell ref="N1460:N1462"/>
    <mergeCell ref="O1460:O1462"/>
    <mergeCell ref="P1460:P1462"/>
    <mergeCell ref="Q1460:Q1462"/>
    <mergeCell ref="A1463:A1465"/>
    <mergeCell ref="B1463:B1465"/>
    <mergeCell ref="C1463:C1465"/>
    <mergeCell ref="D1463:D1465"/>
    <mergeCell ref="E1463:E1465"/>
    <mergeCell ref="F1463:F1465"/>
    <mergeCell ref="G1463:G1465"/>
    <mergeCell ref="H1463:H1465"/>
    <mergeCell ref="I1463:I1465"/>
    <mergeCell ref="J1463:J1465"/>
    <mergeCell ref="K1463:K1465"/>
    <mergeCell ref="L1463:L1465"/>
    <mergeCell ref="M1463:M1465"/>
    <mergeCell ref="N1463:N1465"/>
    <mergeCell ref="O1463:O1465"/>
    <mergeCell ref="P1463:P1465"/>
    <mergeCell ref="Q1463:Q1465"/>
    <mergeCell ref="R1460:R1462"/>
    <mergeCell ref="S1460:S1462"/>
    <mergeCell ref="T1460:T1462"/>
    <mergeCell ref="AM1458:AM1459"/>
    <mergeCell ref="AN1458:AN1459"/>
    <mergeCell ref="AO1458:AO1459"/>
    <mergeCell ref="AP1458:AP1459"/>
    <mergeCell ref="AQ1458:AQ1459"/>
    <mergeCell ref="AR1458:AR1459"/>
    <mergeCell ref="AG1458:AG1459"/>
    <mergeCell ref="AH1458:AH1459"/>
    <mergeCell ref="AK1458:AK1459"/>
    <mergeCell ref="AL1458:AL1459"/>
    <mergeCell ref="AK1466:AK1468"/>
    <mergeCell ref="AL1466:AL1468"/>
    <mergeCell ref="AM1466:AM1468"/>
    <mergeCell ref="AN1466:AN1468"/>
    <mergeCell ref="AO1466:AO1468"/>
    <mergeCell ref="AP1466:AP1468"/>
    <mergeCell ref="AQ1466:AQ1468"/>
    <mergeCell ref="U1463:U1465"/>
    <mergeCell ref="Y1463:Y1465"/>
    <mergeCell ref="Z1463:Z1465"/>
    <mergeCell ref="AK1463:AK1465"/>
    <mergeCell ref="AL1463:AL1465"/>
    <mergeCell ref="AM1463:AM1465"/>
    <mergeCell ref="AN1463:AN1465"/>
    <mergeCell ref="AO1463:AO1465"/>
    <mergeCell ref="AP1463:AP1465"/>
    <mergeCell ref="AQ1463:AQ1465"/>
    <mergeCell ref="AK1460:AK1462"/>
    <mergeCell ref="AL1460:AL1462"/>
    <mergeCell ref="AM1460:AM1462"/>
    <mergeCell ref="AN1460:AN1462"/>
    <mergeCell ref="AO1460:AO1462"/>
    <mergeCell ref="AR1466:AR1468"/>
    <mergeCell ref="A1466:A1468"/>
    <mergeCell ref="B1466:B1468"/>
    <mergeCell ref="C1466:C1468"/>
    <mergeCell ref="D1466:D1468"/>
    <mergeCell ref="E1466:E1468"/>
    <mergeCell ref="F1466:F1468"/>
    <mergeCell ref="G1466:G1468"/>
    <mergeCell ref="H1466:H1468"/>
    <mergeCell ref="I1466:I1468"/>
    <mergeCell ref="J1466:J1468"/>
    <mergeCell ref="K1466:K1468"/>
    <mergeCell ref="L1466:L1468"/>
    <mergeCell ref="M1466:M1468"/>
    <mergeCell ref="N1466:N1468"/>
    <mergeCell ref="O1466:O1468"/>
    <mergeCell ref="S1466:S1468"/>
    <mergeCell ref="T1466:T1468"/>
    <mergeCell ref="U1466:U1468"/>
    <mergeCell ref="V1466:V1468"/>
    <mergeCell ref="W1466:W1468"/>
    <mergeCell ref="X1466:X1468"/>
    <mergeCell ref="Y1466:Y1468"/>
    <mergeCell ref="Z1466:Z1468"/>
    <mergeCell ref="AA1466:AA1468"/>
    <mergeCell ref="AB1466:AB1468"/>
    <mergeCell ref="AC1466:AC1468"/>
    <mergeCell ref="AD1466:AD1468"/>
    <mergeCell ref="AE1466:AE1468"/>
    <mergeCell ref="AF1466:AF1468"/>
    <mergeCell ref="AG1466:AG1468"/>
    <mergeCell ref="AH1466:AH1468"/>
    <mergeCell ref="A1460:A1462"/>
    <mergeCell ref="B1460:B1462"/>
    <mergeCell ref="C1460:C1462"/>
    <mergeCell ref="D1460:D1462"/>
    <mergeCell ref="E1460:E1462"/>
    <mergeCell ref="F1460:F1462"/>
    <mergeCell ref="G1460:G1462"/>
    <mergeCell ref="H1460:H1462"/>
    <mergeCell ref="I1460:I1462"/>
    <mergeCell ref="J1460:J1462"/>
    <mergeCell ref="V1472:V1473"/>
    <mergeCell ref="A1469:A1471"/>
    <mergeCell ref="B1469:B1471"/>
    <mergeCell ref="C1469:C1471"/>
    <mergeCell ref="D1469:D1471"/>
    <mergeCell ref="E1469:E1471"/>
    <mergeCell ref="F1469:F1471"/>
    <mergeCell ref="G1469:G1471"/>
    <mergeCell ref="H1469:H1471"/>
    <mergeCell ref="I1469:I1471"/>
    <mergeCell ref="J1469:J1471"/>
    <mergeCell ref="K1469:K1471"/>
    <mergeCell ref="L1469:L1471"/>
    <mergeCell ref="M1469:M1471"/>
    <mergeCell ref="N1469:N1471"/>
    <mergeCell ref="O1469:O1471"/>
    <mergeCell ref="P1469:P1471"/>
    <mergeCell ref="Q1469:Q1471"/>
    <mergeCell ref="R1469:R1471"/>
    <mergeCell ref="S1469:S1471"/>
    <mergeCell ref="T1469:T1471"/>
    <mergeCell ref="U1469:U1471"/>
    <mergeCell ref="AI1466:AI1468"/>
    <mergeCell ref="AJ1466:AJ1468"/>
    <mergeCell ref="AR1472:AR1474"/>
    <mergeCell ref="V1469:V1470"/>
    <mergeCell ref="A1472:A1474"/>
    <mergeCell ref="B1472:B1474"/>
    <mergeCell ref="C1472:C1474"/>
    <mergeCell ref="D1472:D1474"/>
    <mergeCell ref="E1472:E1474"/>
    <mergeCell ref="F1472:F1474"/>
    <mergeCell ref="G1472:G1474"/>
    <mergeCell ref="H1472:H1474"/>
    <mergeCell ref="I1472:I1474"/>
    <mergeCell ref="J1472:J1474"/>
    <mergeCell ref="K1472:K1474"/>
    <mergeCell ref="L1472:L1474"/>
    <mergeCell ref="M1472:M1474"/>
    <mergeCell ref="N1472:N1474"/>
    <mergeCell ref="O1472:O1474"/>
    <mergeCell ref="P1472:P1474"/>
    <mergeCell ref="Q1472:Q1474"/>
    <mergeCell ref="R1472:R1474"/>
    <mergeCell ref="S1472:S1474"/>
    <mergeCell ref="T1472:T1474"/>
    <mergeCell ref="AR1469:AR1471"/>
    <mergeCell ref="P1466:P1467"/>
    <mergeCell ref="AA1469:AA1471"/>
    <mergeCell ref="AB1469:AB1471"/>
    <mergeCell ref="AC1469:AC1471"/>
    <mergeCell ref="AD1469:AD1471"/>
    <mergeCell ref="AE1469:AE1471"/>
    <mergeCell ref="AF1469:AF1471"/>
    <mergeCell ref="U1472:U1474"/>
    <mergeCell ref="Y1472:Y1474"/>
    <mergeCell ref="Z1472:Z1474"/>
    <mergeCell ref="AI1472:AI1474"/>
    <mergeCell ref="AJ1472:AJ1474"/>
    <mergeCell ref="AK1472:AK1474"/>
    <mergeCell ref="AL1472:AL1474"/>
    <mergeCell ref="AM1472:AM1474"/>
    <mergeCell ref="AN1472:AN1474"/>
    <mergeCell ref="AO1472:AO1474"/>
    <mergeCell ref="AP1472:AP1474"/>
    <mergeCell ref="AQ1472:AQ1474"/>
    <mergeCell ref="AP1469:AP1471"/>
    <mergeCell ref="AQ1469:AQ1471"/>
    <mergeCell ref="AA1472:AA1474"/>
    <mergeCell ref="AB1472:AB1474"/>
    <mergeCell ref="AC1472:AC1474"/>
    <mergeCell ref="AD1472:AD1474"/>
    <mergeCell ref="AE1472:AE1474"/>
    <mergeCell ref="AF1472:AF1474"/>
    <mergeCell ref="AG1472:AG1474"/>
    <mergeCell ref="AH1472:AH1474"/>
    <mergeCell ref="Y1469:Y1471"/>
    <mergeCell ref="Z1469:Z1471"/>
    <mergeCell ref="AJ1469:AJ1471"/>
    <mergeCell ref="AK1469:AK1471"/>
    <mergeCell ref="AL1469:AL1471"/>
    <mergeCell ref="AM1469:AM1471"/>
    <mergeCell ref="AN1469:AN1471"/>
    <mergeCell ref="AO1469:AO1471"/>
    <mergeCell ref="AG1469:AG1471"/>
    <mergeCell ref="AH1469:AH1471"/>
    <mergeCell ref="AN1475:AN1477"/>
    <mergeCell ref="AO1475:AO1477"/>
    <mergeCell ref="AP1475:AP1477"/>
    <mergeCell ref="AQ1475:AQ1477"/>
    <mergeCell ref="AR1475:AR1477"/>
    <mergeCell ref="AE1475:AE1477"/>
    <mergeCell ref="AF1475:AF1477"/>
    <mergeCell ref="AG1475:AG1477"/>
    <mergeCell ref="AH1475:AH1477"/>
    <mergeCell ref="AI1475:AI1477"/>
    <mergeCell ref="AJ1475:AJ1477"/>
    <mergeCell ref="AK1475:AK1477"/>
    <mergeCell ref="AL1475:AL1477"/>
    <mergeCell ref="AM1475:AM1477"/>
    <mergeCell ref="AI1469:AI1471"/>
    <mergeCell ref="A1475:A1477"/>
    <mergeCell ref="B1475:B1477"/>
    <mergeCell ref="C1475:C1477"/>
    <mergeCell ref="D1475:D1477"/>
    <mergeCell ref="E1475:E1477"/>
    <mergeCell ref="F1475:F1477"/>
    <mergeCell ref="G1475:G1477"/>
    <mergeCell ref="H1475:H1477"/>
    <mergeCell ref="I1475:I1477"/>
    <mergeCell ref="J1475:J1477"/>
    <mergeCell ref="K1475:K1477"/>
    <mergeCell ref="L1475:L1477"/>
    <mergeCell ref="M1475:M1477"/>
    <mergeCell ref="N1475:N1477"/>
    <mergeCell ref="O1475:O1477"/>
    <mergeCell ref="P1475:P1477"/>
    <mergeCell ref="Q1475:Q1477"/>
    <mergeCell ref="R1481:R1483"/>
    <mergeCell ref="S1481:S1483"/>
    <mergeCell ref="AP1478:AP1480"/>
    <mergeCell ref="AQ1478:AQ1480"/>
    <mergeCell ref="AR1478:AR1480"/>
    <mergeCell ref="A1478:A1480"/>
    <mergeCell ref="B1478:B1480"/>
    <mergeCell ref="C1478:C1480"/>
    <mergeCell ref="D1478:D1480"/>
    <mergeCell ref="E1478:E1480"/>
    <mergeCell ref="F1478:F1480"/>
    <mergeCell ref="G1478:G1480"/>
    <mergeCell ref="H1478:H1480"/>
    <mergeCell ref="I1478:I1480"/>
    <mergeCell ref="J1478:J1480"/>
    <mergeCell ref="K1478:K1480"/>
    <mergeCell ref="L1478:L1480"/>
    <mergeCell ref="M1478:M1480"/>
    <mergeCell ref="N1478:N1480"/>
    <mergeCell ref="O1478:O1480"/>
    <mergeCell ref="P1478:P1480"/>
    <mergeCell ref="Q1478:Q1480"/>
    <mergeCell ref="R1478:R1480"/>
    <mergeCell ref="S1478:S1480"/>
    <mergeCell ref="T1478:T1480"/>
    <mergeCell ref="U1478:U1480"/>
    <mergeCell ref="AC1478:AC1480"/>
    <mergeCell ref="AD1478:AD1480"/>
    <mergeCell ref="AE1478:AE1480"/>
    <mergeCell ref="AF1478:AF1480"/>
    <mergeCell ref="AG1478:AG1480"/>
    <mergeCell ref="AH1478:AH1480"/>
    <mergeCell ref="A1481:A1483"/>
    <mergeCell ref="B1481:B1483"/>
    <mergeCell ref="C1481:C1483"/>
    <mergeCell ref="D1481:D1483"/>
    <mergeCell ref="E1481:E1483"/>
    <mergeCell ref="AN1478:AN1480"/>
    <mergeCell ref="AO1478:AO1480"/>
    <mergeCell ref="V1481:V1482"/>
    <mergeCell ref="Y1481:Y1483"/>
    <mergeCell ref="Z1481:Z1483"/>
    <mergeCell ref="AA1481:AA1483"/>
    <mergeCell ref="V1478:V1479"/>
    <mergeCell ref="Y1478:Y1480"/>
    <mergeCell ref="Z1478:Z1480"/>
    <mergeCell ref="AA1478:AA1480"/>
    <mergeCell ref="T1481:T1483"/>
    <mergeCell ref="U1481:U1483"/>
    <mergeCell ref="AL1481:AL1483"/>
    <mergeCell ref="AM1481:AM1483"/>
    <mergeCell ref="AN1481:AN1483"/>
    <mergeCell ref="AO1481:AO1483"/>
    <mergeCell ref="AL1478:AL1480"/>
    <mergeCell ref="AM1478:AM1480"/>
    <mergeCell ref="AQ1487:AQ1489"/>
    <mergeCell ref="AR1487:AR1489"/>
    <mergeCell ref="AC1487:AC1489"/>
    <mergeCell ref="AD1487:AD1489"/>
    <mergeCell ref="AE1487:AE1489"/>
    <mergeCell ref="AF1487:AF1489"/>
    <mergeCell ref="AG1487:AG1489"/>
    <mergeCell ref="AH1487:AH1489"/>
    <mergeCell ref="AI1487:AI1489"/>
    <mergeCell ref="AJ1487:AJ1489"/>
    <mergeCell ref="AK1487:AK1489"/>
    <mergeCell ref="AK1478:AK1480"/>
    <mergeCell ref="AP1481:AP1483"/>
    <mergeCell ref="AQ1481:AQ1483"/>
    <mergeCell ref="AR1481:AR1483"/>
    <mergeCell ref="AC1481:AC1483"/>
    <mergeCell ref="AD1481:AD1483"/>
    <mergeCell ref="AE1481:AE1483"/>
    <mergeCell ref="AF1481:AF1483"/>
    <mergeCell ref="AG1481:AG1483"/>
    <mergeCell ref="AH1481:AH1483"/>
    <mergeCell ref="AI1481:AI1483"/>
    <mergeCell ref="AJ1481:AJ1483"/>
    <mergeCell ref="AK1481:AK1483"/>
    <mergeCell ref="AI1478:AI1480"/>
    <mergeCell ref="AJ1478:AJ1480"/>
    <mergeCell ref="AM1487:AM1489"/>
    <mergeCell ref="AN1484:AN1486"/>
    <mergeCell ref="AO1484:AO1486"/>
    <mergeCell ref="AP1484:AP1486"/>
    <mergeCell ref="AQ1484:AQ1486"/>
    <mergeCell ref="AR1484:AR1486"/>
    <mergeCell ref="Z1484:Z1486"/>
    <mergeCell ref="AA1484:AA1486"/>
    <mergeCell ref="AB1484:AB1486"/>
    <mergeCell ref="AB1481:AB1483"/>
    <mergeCell ref="AB1478:AB1480"/>
    <mergeCell ref="T1475:T1477"/>
    <mergeCell ref="U1475:U1477"/>
    <mergeCell ref="Y1475:Y1477"/>
    <mergeCell ref="Z1475:Z1477"/>
    <mergeCell ref="AA1475:AA1477"/>
    <mergeCell ref="AB1475:AB1477"/>
    <mergeCell ref="AC1475:AC1477"/>
    <mergeCell ref="AD1475:AD1477"/>
    <mergeCell ref="V1475:V1476"/>
    <mergeCell ref="AC1484:AC1486"/>
    <mergeCell ref="AD1484:AD1486"/>
    <mergeCell ref="AE1484:AE1486"/>
    <mergeCell ref="AF1484:AF1486"/>
    <mergeCell ref="AG1484:AG1486"/>
    <mergeCell ref="AH1484:AH1486"/>
    <mergeCell ref="AI1484:AI1486"/>
    <mergeCell ref="AJ1484:AJ1486"/>
    <mergeCell ref="AK1484:AK1486"/>
    <mergeCell ref="AL1484:AL1486"/>
    <mergeCell ref="A1487:A1489"/>
    <mergeCell ref="B1487:B1489"/>
    <mergeCell ref="C1487:C1489"/>
    <mergeCell ref="D1487:D1489"/>
    <mergeCell ref="E1487:E1489"/>
    <mergeCell ref="F1487:F1489"/>
    <mergeCell ref="G1487:G1489"/>
    <mergeCell ref="H1487:H1489"/>
    <mergeCell ref="I1487:I1489"/>
    <mergeCell ref="J1487:J1489"/>
    <mergeCell ref="K1487:K1489"/>
    <mergeCell ref="L1487:L1489"/>
    <mergeCell ref="M1487:M1489"/>
    <mergeCell ref="N1487:N1489"/>
    <mergeCell ref="O1487:O1489"/>
    <mergeCell ref="P1487:P1489"/>
    <mergeCell ref="Q1487:Q1489"/>
    <mergeCell ref="R1487:R1489"/>
    <mergeCell ref="S1487:S1489"/>
    <mergeCell ref="AL1487:AL1489"/>
    <mergeCell ref="R1475:R1477"/>
    <mergeCell ref="A1484:A1486"/>
    <mergeCell ref="B1484:B1486"/>
    <mergeCell ref="C1484:C1486"/>
    <mergeCell ref="D1484:D1486"/>
    <mergeCell ref="E1484:E1486"/>
    <mergeCell ref="F1484:F1486"/>
    <mergeCell ref="G1484:G1486"/>
    <mergeCell ref="F1481:F1483"/>
    <mergeCell ref="G1481:G1483"/>
    <mergeCell ref="H1481:H1483"/>
    <mergeCell ref="I1481:I1483"/>
    <mergeCell ref="J1481:J1483"/>
    <mergeCell ref="K1481:K1483"/>
    <mergeCell ref="L1481:L1483"/>
    <mergeCell ref="M1481:M1483"/>
    <mergeCell ref="N1481:N1483"/>
    <mergeCell ref="O1481:O1483"/>
    <mergeCell ref="P1481:P1483"/>
    <mergeCell ref="Q1481:Q1483"/>
    <mergeCell ref="S1475:S1477"/>
    <mergeCell ref="H1484:H1486"/>
    <mergeCell ref="I1484:I1486"/>
    <mergeCell ref="J1484:J1486"/>
    <mergeCell ref="K1484:K1486"/>
    <mergeCell ref="L1484:L1486"/>
    <mergeCell ref="M1484:M1486"/>
    <mergeCell ref="N1484:N1486"/>
    <mergeCell ref="O1484:O1486"/>
    <mergeCell ref="P1484:P1486"/>
    <mergeCell ref="Q1484:Q1486"/>
    <mergeCell ref="R1484:R1486"/>
    <mergeCell ref="S1484:S1486"/>
    <mergeCell ref="AM1484:AM1486"/>
    <mergeCell ref="V1484:V1485"/>
    <mergeCell ref="T1484:T1486"/>
    <mergeCell ref="U1484:U1486"/>
    <mergeCell ref="Y1484:Y1486"/>
    <mergeCell ref="AQ1490:AQ1492"/>
    <mergeCell ref="AR1490:AR1492"/>
    <mergeCell ref="AE1490:AE1492"/>
    <mergeCell ref="AF1490:AF1492"/>
    <mergeCell ref="AG1490:AG1492"/>
    <mergeCell ref="AH1490:AH1492"/>
    <mergeCell ref="AI1490:AI1492"/>
    <mergeCell ref="AJ1490:AJ1492"/>
    <mergeCell ref="AK1490:AK1492"/>
    <mergeCell ref="AL1490:AL1492"/>
    <mergeCell ref="AM1490:AM1492"/>
    <mergeCell ref="S1490:S1492"/>
    <mergeCell ref="T1490:T1492"/>
    <mergeCell ref="U1490:U1492"/>
    <mergeCell ref="Y1490:Y1492"/>
    <mergeCell ref="Z1490:Z1492"/>
    <mergeCell ref="AA1490:AA1492"/>
    <mergeCell ref="AB1490:AB1492"/>
    <mergeCell ref="AC1490:AC1492"/>
    <mergeCell ref="AD1490:AD1492"/>
    <mergeCell ref="AN1487:AN1489"/>
    <mergeCell ref="AO1487:AO1489"/>
    <mergeCell ref="AP1487:AP1489"/>
    <mergeCell ref="V1487:V1488"/>
    <mergeCell ref="T1487:T1489"/>
    <mergeCell ref="U1487:U1489"/>
    <mergeCell ref="Y1487:Y1489"/>
    <mergeCell ref="Z1487:Z1489"/>
    <mergeCell ref="AA1487:AA1489"/>
    <mergeCell ref="AB1487:AB1489"/>
    <mergeCell ref="AQ1496:AQ1498"/>
    <mergeCell ref="AR1496:AR1498"/>
    <mergeCell ref="V1496:V1497"/>
    <mergeCell ref="S1496:S1498"/>
    <mergeCell ref="T1496:T1498"/>
    <mergeCell ref="U1496:U1498"/>
    <mergeCell ref="Y1496:Y1498"/>
    <mergeCell ref="Z1496:Z1498"/>
    <mergeCell ref="AA1496:AA1498"/>
    <mergeCell ref="V1493:V1494"/>
    <mergeCell ref="AA1493:AA1495"/>
    <mergeCell ref="AC1493:AC1495"/>
    <mergeCell ref="AD1493:AD1495"/>
    <mergeCell ref="AE1493:AE1495"/>
    <mergeCell ref="AF1493:AF1495"/>
    <mergeCell ref="AG1493:AG1495"/>
    <mergeCell ref="AH1493:AH1495"/>
    <mergeCell ref="AI1493:AI1495"/>
    <mergeCell ref="AJ1493:AJ1495"/>
    <mergeCell ref="AQ1493:AQ1495"/>
    <mergeCell ref="AR1493:AR1495"/>
    <mergeCell ref="A1490:A1492"/>
    <mergeCell ref="B1490:B1492"/>
    <mergeCell ref="C1490:C1492"/>
    <mergeCell ref="D1490:D1492"/>
    <mergeCell ref="E1490:E1492"/>
    <mergeCell ref="F1490:F1492"/>
    <mergeCell ref="G1490:G1492"/>
    <mergeCell ref="H1490:H1492"/>
    <mergeCell ref="I1490:I1492"/>
    <mergeCell ref="J1490:J1492"/>
    <mergeCell ref="K1490:K1492"/>
    <mergeCell ref="L1490:L1492"/>
    <mergeCell ref="M1490:M1492"/>
    <mergeCell ref="N1490:N1492"/>
    <mergeCell ref="O1490:O1492"/>
    <mergeCell ref="P1490:P1492"/>
    <mergeCell ref="V1490:V1491"/>
    <mergeCell ref="R1493:R1495"/>
    <mergeCell ref="S1493:S1495"/>
    <mergeCell ref="T1493:T1495"/>
    <mergeCell ref="U1493:U1495"/>
    <mergeCell ref="Y1493:Y1495"/>
    <mergeCell ref="Z1493:Z1495"/>
    <mergeCell ref="AB1493:AB1495"/>
    <mergeCell ref="AN1490:AN1492"/>
    <mergeCell ref="AO1490:AO1492"/>
    <mergeCell ref="AP1490:AP1492"/>
    <mergeCell ref="J1496:J1498"/>
    <mergeCell ref="K1496:K1498"/>
    <mergeCell ref="L1496:L1498"/>
    <mergeCell ref="M1496:M1498"/>
    <mergeCell ref="N1496:N1498"/>
    <mergeCell ref="O1496:O1498"/>
    <mergeCell ref="P1496:P1498"/>
    <mergeCell ref="Q1496:Q1498"/>
    <mergeCell ref="R1496:R1498"/>
    <mergeCell ref="A1496:A1498"/>
    <mergeCell ref="B1496:B1498"/>
    <mergeCell ref="C1496:C1498"/>
    <mergeCell ref="D1496:D1498"/>
    <mergeCell ref="E1496:E1498"/>
    <mergeCell ref="F1496:F1498"/>
    <mergeCell ref="G1496:G1498"/>
    <mergeCell ref="AI1499:AI1501"/>
    <mergeCell ref="AJ1499:AJ1501"/>
    <mergeCell ref="AP1493:AP1495"/>
    <mergeCell ref="AM1493:AM1495"/>
    <mergeCell ref="AN1493:AN1495"/>
    <mergeCell ref="AO1493:AO1495"/>
    <mergeCell ref="A1499:A1501"/>
    <mergeCell ref="B1499:B1501"/>
    <mergeCell ref="C1499:C1501"/>
    <mergeCell ref="D1499:D1501"/>
    <mergeCell ref="E1499:E1501"/>
    <mergeCell ref="F1499:F1501"/>
    <mergeCell ref="G1499:G1501"/>
    <mergeCell ref="H1499:H1501"/>
    <mergeCell ref="I1499:I1501"/>
    <mergeCell ref="J1499:J1501"/>
    <mergeCell ref="K1499:K1501"/>
    <mergeCell ref="L1499:L1501"/>
    <mergeCell ref="M1499:M1501"/>
    <mergeCell ref="N1499:N1501"/>
    <mergeCell ref="O1499:O1501"/>
    <mergeCell ref="S1499:S1501"/>
    <mergeCell ref="AD1499:AD1501"/>
    <mergeCell ref="N1493:N1495"/>
    <mergeCell ref="O1493:O1495"/>
    <mergeCell ref="P1493:P1495"/>
    <mergeCell ref="Q1493:Q1495"/>
    <mergeCell ref="Q1490:Q1492"/>
    <mergeCell ref="R1490:R1492"/>
    <mergeCell ref="AB1496:AB1498"/>
    <mergeCell ref="AC1496:AC1498"/>
    <mergeCell ref="AD1496:AD1498"/>
    <mergeCell ref="AE1496:AE1498"/>
    <mergeCell ref="AF1496:AF1498"/>
    <mergeCell ref="AG1496:AG1498"/>
    <mergeCell ref="AH1496:AH1498"/>
    <mergeCell ref="AI1496:AI1498"/>
    <mergeCell ref="AJ1496:AJ1498"/>
    <mergeCell ref="AK1493:AK1495"/>
    <mergeCell ref="AL1493:AL1495"/>
    <mergeCell ref="H1496:H1498"/>
    <mergeCell ref="I1496:I1498"/>
    <mergeCell ref="AK1496:AK1498"/>
    <mergeCell ref="AL1496:AL1498"/>
    <mergeCell ref="AM1496:AM1498"/>
    <mergeCell ref="AN1496:AN1498"/>
    <mergeCell ref="AO1496:AO1498"/>
    <mergeCell ref="AP1496:AP1498"/>
    <mergeCell ref="A1493:A1495"/>
    <mergeCell ref="B1493:B1495"/>
    <mergeCell ref="C1493:C1495"/>
    <mergeCell ref="D1493:D1495"/>
    <mergeCell ref="E1493:E1495"/>
    <mergeCell ref="F1493:F1495"/>
    <mergeCell ref="G1493:G1495"/>
    <mergeCell ref="H1493:H1495"/>
    <mergeCell ref="I1493:I1495"/>
    <mergeCell ref="J1493:J1495"/>
    <mergeCell ref="K1493:K1495"/>
    <mergeCell ref="L1493:L1495"/>
    <mergeCell ref="M1493:M1495"/>
    <mergeCell ref="AN1502:AN1504"/>
    <mergeCell ref="AO1502:AO1504"/>
    <mergeCell ref="AP1502:AP1504"/>
    <mergeCell ref="AQ1502:AQ1504"/>
    <mergeCell ref="AR1502:AR1504"/>
    <mergeCell ref="P1499:P1500"/>
    <mergeCell ref="AE1502:AE1504"/>
    <mergeCell ref="AF1502:AF1504"/>
    <mergeCell ref="AG1502:AG1504"/>
    <mergeCell ref="AH1502:AH1504"/>
    <mergeCell ref="AI1502:AI1504"/>
    <mergeCell ref="AJ1502:AJ1504"/>
    <mergeCell ref="AK1502:AK1504"/>
    <mergeCell ref="AL1502:AL1504"/>
    <mergeCell ref="AM1502:AM1504"/>
    <mergeCell ref="A1502:A1504"/>
    <mergeCell ref="B1502:B1504"/>
    <mergeCell ref="C1502:C1504"/>
    <mergeCell ref="D1502:D1504"/>
    <mergeCell ref="E1502:E1504"/>
    <mergeCell ref="F1502:F1504"/>
    <mergeCell ref="G1502:G1504"/>
    <mergeCell ref="H1502:H1504"/>
    <mergeCell ref="I1502:I1504"/>
    <mergeCell ref="J1502:J1504"/>
    <mergeCell ref="K1502:K1504"/>
    <mergeCell ref="L1502:L1504"/>
    <mergeCell ref="M1502:M1504"/>
    <mergeCell ref="N1502:N1504"/>
    <mergeCell ref="O1502:O1504"/>
    <mergeCell ref="S1502:S1504"/>
    <mergeCell ref="T1502:T1504"/>
    <mergeCell ref="U1502:U1504"/>
    <mergeCell ref="V1502:V1504"/>
    <mergeCell ref="W1502:W1504"/>
    <mergeCell ref="X1502:X1504"/>
    <mergeCell ref="Y1502:Y1504"/>
    <mergeCell ref="Z1502:Z1504"/>
    <mergeCell ref="AA1502:AA1504"/>
    <mergeCell ref="T1499:T1501"/>
    <mergeCell ref="AB1502:AB1504"/>
    <mergeCell ref="AC1502:AC1504"/>
    <mergeCell ref="AD1502:AD1504"/>
    <mergeCell ref="AK1499:AK1501"/>
    <mergeCell ref="AL1499:AL1501"/>
    <mergeCell ref="AM1499:AM1501"/>
    <mergeCell ref="AN1499:AN1501"/>
    <mergeCell ref="AO1499:AO1501"/>
    <mergeCell ref="AP1499:AP1501"/>
    <mergeCell ref="AQ1499:AQ1501"/>
    <mergeCell ref="AR1499:AR1501"/>
    <mergeCell ref="U1499:U1501"/>
    <mergeCell ref="V1499:V1501"/>
    <mergeCell ref="W1499:W1501"/>
    <mergeCell ref="X1499:X1501"/>
    <mergeCell ref="Y1499:Y1501"/>
    <mergeCell ref="Z1499:Z1501"/>
    <mergeCell ref="AA1499:AA1501"/>
    <mergeCell ref="AB1499:AB1501"/>
    <mergeCell ref="AC1499:AC1501"/>
    <mergeCell ref="AE1499:AE1501"/>
    <mergeCell ref="AF1499:AF1501"/>
    <mergeCell ref="AG1499:AG1501"/>
    <mergeCell ref="AH1499:AH1501"/>
    <mergeCell ref="A1505:A1509"/>
    <mergeCell ref="C1505:C1509"/>
    <mergeCell ref="D1505:D1509"/>
    <mergeCell ref="E1505:E1509"/>
    <mergeCell ref="F1505:F1509"/>
    <mergeCell ref="G1505:G1509"/>
    <mergeCell ref="H1505:H1509"/>
    <mergeCell ref="I1505:I1509"/>
    <mergeCell ref="J1505:J1509"/>
    <mergeCell ref="P1507:P1508"/>
    <mergeCell ref="B1505:B1509"/>
    <mergeCell ref="O1505:O1509"/>
    <mergeCell ref="N1505:N1509"/>
    <mergeCell ref="K1505:K1509"/>
    <mergeCell ref="L1505:L1509"/>
    <mergeCell ref="M1505:M1509"/>
    <mergeCell ref="S1505:S1509"/>
    <mergeCell ref="AL1510:AL1512"/>
    <mergeCell ref="AM1510:AM1512"/>
    <mergeCell ref="T1505:T1509"/>
    <mergeCell ref="U1505:U1509"/>
    <mergeCell ref="V1505:V1509"/>
    <mergeCell ref="W1505:W1509"/>
    <mergeCell ref="X1505:X1509"/>
    <mergeCell ref="Y1505:Y1509"/>
    <mergeCell ref="Z1505:Z1509"/>
    <mergeCell ref="AA1505:AA1509"/>
    <mergeCell ref="AB1505:AB1509"/>
    <mergeCell ref="AC1505:AC1509"/>
    <mergeCell ref="AD1505:AD1509"/>
    <mergeCell ref="AE1505:AE1509"/>
    <mergeCell ref="AF1505:AF1509"/>
    <mergeCell ref="AG1505:AG1509"/>
    <mergeCell ref="AH1505:AH1509"/>
    <mergeCell ref="AI1505:AI1509"/>
    <mergeCell ref="AJ1505:AJ1509"/>
    <mergeCell ref="S1510:S1512"/>
    <mergeCell ref="T1510:T1512"/>
    <mergeCell ref="U1510:U1512"/>
    <mergeCell ref="Y1510:Y1512"/>
    <mergeCell ref="Z1510:Z1512"/>
    <mergeCell ref="AA1510:AA1512"/>
    <mergeCell ref="AB1510:AB1512"/>
    <mergeCell ref="AC1510:AC1512"/>
    <mergeCell ref="AD1510:AD1512"/>
    <mergeCell ref="A1510:A1512"/>
    <mergeCell ref="B1510:B1512"/>
    <mergeCell ref="C1510:C1512"/>
    <mergeCell ref="D1510:D1512"/>
    <mergeCell ref="E1510:E1512"/>
    <mergeCell ref="F1510:F1512"/>
    <mergeCell ref="G1510:G1512"/>
    <mergeCell ref="H1510:H1512"/>
    <mergeCell ref="I1510:I1512"/>
    <mergeCell ref="J1510:J1512"/>
    <mergeCell ref="K1510:K1512"/>
    <mergeCell ref="L1510:L1512"/>
    <mergeCell ref="M1510:M1512"/>
    <mergeCell ref="N1510:N1512"/>
    <mergeCell ref="O1510:O1512"/>
    <mergeCell ref="P1510:P1512"/>
    <mergeCell ref="Q1510:Q1512"/>
    <mergeCell ref="R1510:R1512"/>
    <mergeCell ref="V1510:V1511"/>
    <mergeCell ref="AP1513:AP1515"/>
    <mergeCell ref="AQ1513:AQ1515"/>
    <mergeCell ref="AR1513:AR1515"/>
    <mergeCell ref="U1513:U1515"/>
    <mergeCell ref="Y1513:Y1515"/>
    <mergeCell ref="Z1513:Z1515"/>
    <mergeCell ref="AA1513:AA1515"/>
    <mergeCell ref="AB1513:AB1515"/>
    <mergeCell ref="AC1513:AC1515"/>
    <mergeCell ref="AD1513:AD1515"/>
    <mergeCell ref="AE1513:AE1515"/>
    <mergeCell ref="AF1513:AF1515"/>
    <mergeCell ref="AK1505:AK1509"/>
    <mergeCell ref="AL1505:AL1509"/>
    <mergeCell ref="AM1505:AM1509"/>
    <mergeCell ref="AN1510:AN1512"/>
    <mergeCell ref="AO1510:AO1512"/>
    <mergeCell ref="AP1510:AP1512"/>
    <mergeCell ref="AQ1510:AQ1512"/>
    <mergeCell ref="AR1510:AR1512"/>
    <mergeCell ref="AE1510:AE1512"/>
    <mergeCell ref="AF1510:AF1512"/>
    <mergeCell ref="AG1510:AG1512"/>
    <mergeCell ref="AH1510:AH1512"/>
    <mergeCell ref="AI1510:AI1512"/>
    <mergeCell ref="AJ1510:AJ1512"/>
    <mergeCell ref="AK1510:AK1512"/>
    <mergeCell ref="T1513:T1515"/>
    <mergeCell ref="AN1505:AN1509"/>
    <mergeCell ref="AO1505:AO1509"/>
    <mergeCell ref="AP1505:AP1509"/>
    <mergeCell ref="AQ1505:AQ1509"/>
    <mergeCell ref="AR1505:AR1509"/>
    <mergeCell ref="V1513:V1514"/>
    <mergeCell ref="AN1513:AN1515"/>
    <mergeCell ref="AO1513:AO1515"/>
    <mergeCell ref="P1505:P1506"/>
    <mergeCell ref="P1502:P1503"/>
    <mergeCell ref="A1513:A1515"/>
    <mergeCell ref="B1513:B1515"/>
    <mergeCell ref="C1513:C1515"/>
    <mergeCell ref="D1513:D1515"/>
    <mergeCell ref="E1513:E1515"/>
    <mergeCell ref="F1513:F1515"/>
    <mergeCell ref="G1513:G1515"/>
    <mergeCell ref="H1513:H1515"/>
    <mergeCell ref="I1513:I1515"/>
    <mergeCell ref="J1513:J1515"/>
    <mergeCell ref="K1513:K1515"/>
    <mergeCell ref="L1513:L1515"/>
    <mergeCell ref="M1513:M1515"/>
    <mergeCell ref="N1513:N1515"/>
    <mergeCell ref="O1513:O1515"/>
    <mergeCell ref="P1513:P1515"/>
    <mergeCell ref="Q1513:Q1515"/>
    <mergeCell ref="AR1516:AR1518"/>
    <mergeCell ref="A1516:A1518"/>
    <mergeCell ref="B1516:B1518"/>
    <mergeCell ref="C1516:C1518"/>
    <mergeCell ref="D1516:D1518"/>
    <mergeCell ref="E1516:E1518"/>
    <mergeCell ref="F1516:F1518"/>
    <mergeCell ref="G1516:G1518"/>
    <mergeCell ref="H1516:H1518"/>
    <mergeCell ref="I1516:I1518"/>
    <mergeCell ref="J1516:J1518"/>
    <mergeCell ref="K1516:K1518"/>
    <mergeCell ref="L1516:L1518"/>
    <mergeCell ref="M1516:M1518"/>
    <mergeCell ref="N1516:N1518"/>
    <mergeCell ref="O1516:O1518"/>
    <mergeCell ref="P1516:P1518"/>
    <mergeCell ref="AF1516:AF1518"/>
    <mergeCell ref="AG1516:AG1518"/>
    <mergeCell ref="R1513:R1515"/>
    <mergeCell ref="S1513:S1515"/>
    <mergeCell ref="AG1513:AG1515"/>
    <mergeCell ref="AH1513:AH1515"/>
    <mergeCell ref="AI1513:AI1515"/>
    <mergeCell ref="AJ1513:AJ1515"/>
    <mergeCell ref="AK1513:AK1515"/>
    <mergeCell ref="AL1513:AL1515"/>
    <mergeCell ref="AM1513:AM1515"/>
    <mergeCell ref="AL1516:AL1518"/>
    <mergeCell ref="AM1516:AM1518"/>
    <mergeCell ref="AN1516:AN1518"/>
    <mergeCell ref="AO1516:AO1518"/>
    <mergeCell ref="AP1516:AP1518"/>
    <mergeCell ref="AQ1516:AQ1518"/>
    <mergeCell ref="AC1516:AC1518"/>
    <mergeCell ref="AD1516:AD1518"/>
    <mergeCell ref="Q1516:Q1518"/>
    <mergeCell ref="R1516:R1518"/>
    <mergeCell ref="S1516:S1518"/>
    <mergeCell ref="T1516:T1518"/>
    <mergeCell ref="V1516:V1517"/>
    <mergeCell ref="U1516:U1518"/>
    <mergeCell ref="Y1516:Y1518"/>
    <mergeCell ref="Z1516:Z1518"/>
    <mergeCell ref="AA1516:AA1518"/>
    <mergeCell ref="A1519:A1521"/>
    <mergeCell ref="B1519:B1521"/>
    <mergeCell ref="C1519:C1521"/>
    <mergeCell ref="D1519:D1521"/>
    <mergeCell ref="E1519:E1521"/>
    <mergeCell ref="F1519:F1521"/>
    <mergeCell ref="G1519:G1521"/>
    <mergeCell ref="H1519:H1521"/>
    <mergeCell ref="I1519:I1521"/>
    <mergeCell ref="AO1522:AO1524"/>
    <mergeCell ref="AP1522:AP1524"/>
    <mergeCell ref="AF1519:AF1521"/>
    <mergeCell ref="AG1519:AG1521"/>
    <mergeCell ref="AH1519:AH1521"/>
    <mergeCell ref="AI1519:AI1521"/>
    <mergeCell ref="AJ1519:AJ1521"/>
    <mergeCell ref="AK1519:AK1521"/>
    <mergeCell ref="U1522:U1524"/>
    <mergeCell ref="Y1522:Y1524"/>
    <mergeCell ref="Z1522:Z1524"/>
    <mergeCell ref="AA1522:AA1524"/>
    <mergeCell ref="AB1522:AB1524"/>
    <mergeCell ref="AC1522:AC1524"/>
    <mergeCell ref="AD1522:AD1524"/>
    <mergeCell ref="AD1519:AD1521"/>
    <mergeCell ref="AL1519:AL1521"/>
    <mergeCell ref="AM1519:AM1521"/>
    <mergeCell ref="AN1519:AN1521"/>
    <mergeCell ref="AO1519:AO1521"/>
    <mergeCell ref="AP1519:AP1521"/>
    <mergeCell ref="P1519:P1520"/>
    <mergeCell ref="S1519:S1521"/>
    <mergeCell ref="R1522:R1524"/>
    <mergeCell ref="S1522:S1524"/>
    <mergeCell ref="T1522:T1524"/>
    <mergeCell ref="AF1522:AF1524"/>
    <mergeCell ref="AG1522:AG1524"/>
    <mergeCell ref="AH1522:AH1524"/>
    <mergeCell ref="AI1522:AI1524"/>
    <mergeCell ref="AJ1522:AJ1524"/>
    <mergeCell ref="AK1522:AK1524"/>
    <mergeCell ref="AL1522:AL1524"/>
    <mergeCell ref="AM1522:AM1524"/>
    <mergeCell ref="AN1522:AN1524"/>
    <mergeCell ref="V1522:V1523"/>
    <mergeCell ref="J1519:J1521"/>
    <mergeCell ref="K1519:K1521"/>
    <mergeCell ref="L1519:L1521"/>
    <mergeCell ref="M1519:M1521"/>
    <mergeCell ref="N1519:N1521"/>
    <mergeCell ref="O1519:O1521"/>
    <mergeCell ref="T1519:T1521"/>
    <mergeCell ref="U1519:U1521"/>
    <mergeCell ref="Y1519:Y1521"/>
    <mergeCell ref="Z1519:Z1521"/>
    <mergeCell ref="AA1519:AA1521"/>
    <mergeCell ref="AB1519:AB1521"/>
    <mergeCell ref="AC1519:AC1521"/>
    <mergeCell ref="A1522:A1524"/>
    <mergeCell ref="B1522:B1524"/>
    <mergeCell ref="C1522:C1524"/>
    <mergeCell ref="A1525:A1526"/>
    <mergeCell ref="AF1525:AF1526"/>
    <mergeCell ref="AG1525:AG1526"/>
    <mergeCell ref="AH1525:AH1526"/>
    <mergeCell ref="AI1525:AI1526"/>
    <mergeCell ref="AJ1525:AJ1526"/>
    <mergeCell ref="AK1525:AK1526"/>
    <mergeCell ref="AL1525:AL1526"/>
    <mergeCell ref="AM1525:AM1526"/>
    <mergeCell ref="AQ1530:AQ1532"/>
    <mergeCell ref="A1530:A1532"/>
    <mergeCell ref="B1530:B1532"/>
    <mergeCell ref="C1530:C1532"/>
    <mergeCell ref="D1530:D1532"/>
    <mergeCell ref="AR1527:AR1529"/>
    <mergeCell ref="B1525:B1526"/>
    <mergeCell ref="C1525:C1526"/>
    <mergeCell ref="D1525:D1526"/>
    <mergeCell ref="E1525:E1526"/>
    <mergeCell ref="F1525:F1526"/>
    <mergeCell ref="G1525:G1526"/>
    <mergeCell ref="H1525:H1526"/>
    <mergeCell ref="I1525:I1526"/>
    <mergeCell ref="J1525:J1526"/>
    <mergeCell ref="K1525:K1526"/>
    <mergeCell ref="L1525:L1526"/>
    <mergeCell ref="M1525:M1526"/>
    <mergeCell ref="N1525:N1526"/>
    <mergeCell ref="O1525:O1526"/>
    <mergeCell ref="P1525:P1526"/>
    <mergeCell ref="Q1525:Q1526"/>
    <mergeCell ref="R1525:R1526"/>
    <mergeCell ref="S1525:S1526"/>
    <mergeCell ref="T1525:T1526"/>
    <mergeCell ref="U1525:U1526"/>
    <mergeCell ref="AF1527:AF1529"/>
    <mergeCell ref="AG1527:AG1529"/>
    <mergeCell ref="AH1527:AH1529"/>
    <mergeCell ref="AI1527:AI1529"/>
    <mergeCell ref="AJ1527:AJ1529"/>
    <mergeCell ref="AK1527:AK1529"/>
    <mergeCell ref="AL1527:AL1529"/>
    <mergeCell ref="AM1527:AM1529"/>
    <mergeCell ref="AN1527:AN1529"/>
    <mergeCell ref="S1527:S1529"/>
    <mergeCell ref="T1527:T1529"/>
    <mergeCell ref="U1527:U1529"/>
    <mergeCell ref="Y1527:Y1529"/>
    <mergeCell ref="Z1527:Z1529"/>
    <mergeCell ref="AA1527:AA1529"/>
    <mergeCell ref="AB1527:AB1529"/>
    <mergeCell ref="AC1527:AC1529"/>
    <mergeCell ref="E1527:E1529"/>
    <mergeCell ref="F1527:F1529"/>
    <mergeCell ref="G1527:G1529"/>
    <mergeCell ref="H1527:H1529"/>
    <mergeCell ref="I1527:I1529"/>
    <mergeCell ref="J1527:J1529"/>
    <mergeCell ref="K1527:K1529"/>
    <mergeCell ref="L1527:L1529"/>
    <mergeCell ref="M1527:M1529"/>
    <mergeCell ref="N1527:N1529"/>
    <mergeCell ref="O1527:O1529"/>
    <mergeCell ref="P1527:P1529"/>
    <mergeCell ref="AB1525:AB1526"/>
    <mergeCell ref="AE1525:AE1526"/>
    <mergeCell ref="AE1522:AE1524"/>
    <mergeCell ref="AE1519:AE1521"/>
    <mergeCell ref="AE1516:AE1518"/>
    <mergeCell ref="AO1530:AO1532"/>
    <mergeCell ref="D1522:D1524"/>
    <mergeCell ref="E1522:E1524"/>
    <mergeCell ref="F1522:F1524"/>
    <mergeCell ref="G1522:G1524"/>
    <mergeCell ref="H1522:H1524"/>
    <mergeCell ref="I1522:I1524"/>
    <mergeCell ref="J1522:J1524"/>
    <mergeCell ref="K1522:K1524"/>
    <mergeCell ref="L1522:L1524"/>
    <mergeCell ref="M1522:M1524"/>
    <mergeCell ref="N1522:N1524"/>
    <mergeCell ref="O1522:O1524"/>
    <mergeCell ref="P1522:P1524"/>
    <mergeCell ref="Q1522:Q1524"/>
    <mergeCell ref="V1519:V1521"/>
    <mergeCell ref="W1519:W1521"/>
    <mergeCell ref="X1519:X1521"/>
    <mergeCell ref="AR1530:AR1532"/>
    <mergeCell ref="U1530:U1532"/>
    <mergeCell ref="Y1530:Y1532"/>
    <mergeCell ref="Z1530:Z1532"/>
    <mergeCell ref="AA1530:AA1532"/>
    <mergeCell ref="AB1530:AB1532"/>
    <mergeCell ref="AC1530:AC1532"/>
    <mergeCell ref="AD1530:AD1532"/>
    <mergeCell ref="AE1530:AE1532"/>
    <mergeCell ref="AF1530:AF1532"/>
    <mergeCell ref="AN1525:AN1526"/>
    <mergeCell ref="AO1525:AO1526"/>
    <mergeCell ref="AP1525:AP1526"/>
    <mergeCell ref="AQ1525:AQ1526"/>
    <mergeCell ref="AR1525:AR1526"/>
    <mergeCell ref="AQ1522:AQ1524"/>
    <mergeCell ref="AR1522:AR1524"/>
    <mergeCell ref="AH1516:AH1518"/>
    <mergeCell ref="AI1516:AI1518"/>
    <mergeCell ref="AJ1516:AJ1518"/>
    <mergeCell ref="AK1516:AK1518"/>
    <mergeCell ref="AQ1519:AQ1521"/>
    <mergeCell ref="AR1519:AR1521"/>
    <mergeCell ref="Q1527:Q1529"/>
    <mergeCell ref="AA1525:AA1526"/>
    <mergeCell ref="V1525:V1526"/>
    <mergeCell ref="W1525:W1526"/>
    <mergeCell ref="X1525:X1526"/>
    <mergeCell ref="Y1525:Y1526"/>
    <mergeCell ref="Z1525:Z1526"/>
    <mergeCell ref="AB1516:AB1518"/>
    <mergeCell ref="AD1527:AD1529"/>
    <mergeCell ref="R1527:R1529"/>
    <mergeCell ref="V1527:V1528"/>
    <mergeCell ref="AE1527:AE1529"/>
    <mergeCell ref="AO1527:AO1529"/>
    <mergeCell ref="AP1527:AP1529"/>
    <mergeCell ref="AQ1527:AQ1529"/>
    <mergeCell ref="AP1530:AP1532"/>
    <mergeCell ref="AG1530:AG1532"/>
    <mergeCell ref="AH1530:AH1532"/>
    <mergeCell ref="A1536:A1538"/>
    <mergeCell ref="B1536:B1538"/>
    <mergeCell ref="C1536:C1538"/>
    <mergeCell ref="D1536:D1538"/>
    <mergeCell ref="E1536:E1538"/>
    <mergeCell ref="F1536:F1538"/>
    <mergeCell ref="G1536:G1538"/>
    <mergeCell ref="H1536:H1538"/>
    <mergeCell ref="I1536:I1538"/>
    <mergeCell ref="J1536:J1538"/>
    <mergeCell ref="K1536:K1538"/>
    <mergeCell ref="L1536:L1538"/>
    <mergeCell ref="M1536:M1538"/>
    <mergeCell ref="N1536:N1538"/>
    <mergeCell ref="O1536:O1538"/>
    <mergeCell ref="P1536:P1538"/>
    <mergeCell ref="AJ1536:AJ1538"/>
    <mergeCell ref="AK1536:AK1538"/>
    <mergeCell ref="AL1536:AL1538"/>
    <mergeCell ref="AF1533:AF1535"/>
    <mergeCell ref="AG1533:AG1535"/>
    <mergeCell ref="A1527:A1529"/>
    <mergeCell ref="B1527:B1529"/>
    <mergeCell ref="C1527:C1529"/>
    <mergeCell ref="D1527:D1529"/>
    <mergeCell ref="A1539:A1541"/>
    <mergeCell ref="B1539:B1541"/>
    <mergeCell ref="C1539:C1541"/>
    <mergeCell ref="D1539:D1541"/>
    <mergeCell ref="E1539:E1541"/>
    <mergeCell ref="F1539:F1541"/>
    <mergeCell ref="G1539:G1541"/>
    <mergeCell ref="H1539:H1541"/>
    <mergeCell ref="I1539:I1541"/>
    <mergeCell ref="J1539:J1541"/>
    <mergeCell ref="K1539:K1541"/>
    <mergeCell ref="L1539:L1541"/>
    <mergeCell ref="M1539:M1541"/>
    <mergeCell ref="N1539:N1541"/>
    <mergeCell ref="O1539:O1541"/>
    <mergeCell ref="P1539:P1541"/>
    <mergeCell ref="AD1533:AD1535"/>
    <mergeCell ref="AE1533:AE1535"/>
    <mergeCell ref="A1533:A1535"/>
    <mergeCell ref="B1533:B1535"/>
    <mergeCell ref="C1533:C1535"/>
    <mergeCell ref="D1533:D1535"/>
    <mergeCell ref="E1530:E1532"/>
    <mergeCell ref="F1530:F1532"/>
    <mergeCell ref="G1530:G1532"/>
    <mergeCell ref="H1530:H1532"/>
    <mergeCell ref="I1530:I1532"/>
    <mergeCell ref="J1530:J1532"/>
    <mergeCell ref="K1530:K1532"/>
    <mergeCell ref="L1530:L1532"/>
    <mergeCell ref="M1530:M1532"/>
    <mergeCell ref="N1530:N1532"/>
    <mergeCell ref="O1530:O1532"/>
    <mergeCell ref="P1530:P1532"/>
    <mergeCell ref="Q1530:Q1532"/>
    <mergeCell ref="R1530:R1532"/>
    <mergeCell ref="S1530:S1532"/>
    <mergeCell ref="T1530:T1532"/>
    <mergeCell ref="AI1530:AI1532"/>
    <mergeCell ref="AJ1530:AJ1532"/>
    <mergeCell ref="AK1530:AK1532"/>
    <mergeCell ref="AL1530:AL1532"/>
    <mergeCell ref="AM1530:AM1532"/>
    <mergeCell ref="AN1530:AN1532"/>
    <mergeCell ref="V1530:V1531"/>
    <mergeCell ref="AH1533:AH1535"/>
    <mergeCell ref="AI1533:AI1535"/>
    <mergeCell ref="AJ1533:AJ1535"/>
    <mergeCell ref="AK1533:AK1535"/>
    <mergeCell ref="AL1533:AL1535"/>
    <mergeCell ref="AM1533:AM1535"/>
    <mergeCell ref="AN1533:AN1535"/>
    <mergeCell ref="AO1533:AO1535"/>
    <mergeCell ref="U1533:U1535"/>
    <mergeCell ref="V1533:V1535"/>
    <mergeCell ref="W1533:W1535"/>
    <mergeCell ref="X1533:X1535"/>
    <mergeCell ref="Y1533:Y1535"/>
    <mergeCell ref="Z1533:Z1535"/>
    <mergeCell ref="AA1533:AA1535"/>
    <mergeCell ref="AB1533:AB1535"/>
    <mergeCell ref="AC1533:AC1535"/>
    <mergeCell ref="E1533:E1535"/>
    <mergeCell ref="F1533:F1535"/>
    <mergeCell ref="G1533:G1535"/>
    <mergeCell ref="H1533:H1535"/>
    <mergeCell ref="I1533:I1535"/>
    <mergeCell ref="J1533:J1535"/>
    <mergeCell ref="K1533:K1535"/>
    <mergeCell ref="L1533:L1535"/>
    <mergeCell ref="M1533:M1535"/>
    <mergeCell ref="N1533:N1535"/>
    <mergeCell ref="O1533:O1535"/>
    <mergeCell ref="S1533:S1535"/>
    <mergeCell ref="T1533:T1535"/>
    <mergeCell ref="AR1536:AR1538"/>
    <mergeCell ref="P1533:P1534"/>
    <mergeCell ref="Q1539:Q1541"/>
    <mergeCell ref="R1539:R1541"/>
    <mergeCell ref="S1539:S1541"/>
    <mergeCell ref="T1539:T1541"/>
    <mergeCell ref="AF1539:AF1541"/>
    <mergeCell ref="AG1539:AG1541"/>
    <mergeCell ref="AH1539:AH1541"/>
    <mergeCell ref="AI1539:AI1541"/>
    <mergeCell ref="AJ1539:AJ1541"/>
    <mergeCell ref="AK1539:AK1541"/>
    <mergeCell ref="AL1539:AL1541"/>
    <mergeCell ref="AM1539:AM1541"/>
    <mergeCell ref="AN1539:AN1541"/>
    <mergeCell ref="AM1536:AM1538"/>
    <mergeCell ref="AN1536:AN1538"/>
    <mergeCell ref="V1539:V1540"/>
    <mergeCell ref="U1539:U1541"/>
    <mergeCell ref="Y1539:Y1541"/>
    <mergeCell ref="Z1539:Z1541"/>
    <mergeCell ref="AA1539:AA1541"/>
    <mergeCell ref="AB1539:AB1541"/>
    <mergeCell ref="AC1539:AC1541"/>
    <mergeCell ref="AD1539:AD1541"/>
    <mergeCell ref="AE1539:AE1541"/>
    <mergeCell ref="V1536:V1537"/>
    <mergeCell ref="Q1536:Q1538"/>
    <mergeCell ref="R1536:R1538"/>
    <mergeCell ref="S1536:S1538"/>
    <mergeCell ref="T1536:T1538"/>
    <mergeCell ref="AG1536:AG1538"/>
    <mergeCell ref="AH1536:AH1538"/>
    <mergeCell ref="AI1536:AI1538"/>
    <mergeCell ref="U1536:U1538"/>
    <mergeCell ref="Y1536:Y1538"/>
    <mergeCell ref="Z1536:Z1538"/>
    <mergeCell ref="AA1536:AA1538"/>
    <mergeCell ref="AB1536:AB1538"/>
    <mergeCell ref="AC1536:AC1538"/>
    <mergeCell ref="AD1536:AD1538"/>
    <mergeCell ref="AE1536:AE1538"/>
    <mergeCell ref="AO1539:AO1541"/>
    <mergeCell ref="AP1539:AP1541"/>
    <mergeCell ref="AQ1539:AQ1541"/>
    <mergeCell ref="AQ1533:AQ1535"/>
    <mergeCell ref="AR1533:AR1535"/>
    <mergeCell ref="AR1539:AR1541"/>
    <mergeCell ref="AO1536:AO1538"/>
    <mergeCell ref="AP1536:AP1538"/>
    <mergeCell ref="AQ1536:AQ1538"/>
    <mergeCell ref="AP1533:AP1535"/>
    <mergeCell ref="AF1536:AF1538"/>
    <mergeCell ref="AQ1542:AQ1544"/>
    <mergeCell ref="AR1542:AR1544"/>
    <mergeCell ref="AF1542:AF1544"/>
    <mergeCell ref="AG1542:AG1544"/>
    <mergeCell ref="AH1542:AH1544"/>
    <mergeCell ref="AI1542:AI1544"/>
    <mergeCell ref="AJ1542:AJ1544"/>
    <mergeCell ref="AK1542:AK1544"/>
    <mergeCell ref="AL1542:AL1544"/>
    <mergeCell ref="AM1542:AM1544"/>
    <mergeCell ref="AN1542:AN1544"/>
    <mergeCell ref="T1542:T1544"/>
    <mergeCell ref="U1542:U1544"/>
    <mergeCell ref="Y1542:Y1544"/>
    <mergeCell ref="Z1542:Z1544"/>
    <mergeCell ref="AA1542:AA1544"/>
    <mergeCell ref="AB1542:AB1544"/>
    <mergeCell ref="AC1542:AC1544"/>
    <mergeCell ref="AD1542:AD1544"/>
    <mergeCell ref="AE1542:AE1544"/>
    <mergeCell ref="AN1548:AN1550"/>
    <mergeCell ref="L1542:L1544"/>
    <mergeCell ref="M1542:M1544"/>
    <mergeCell ref="N1542:N1544"/>
    <mergeCell ref="O1542:O1544"/>
    <mergeCell ref="P1542:P1544"/>
    <mergeCell ref="Q1542:Q1544"/>
    <mergeCell ref="R1542:R1544"/>
    <mergeCell ref="S1542:S1544"/>
    <mergeCell ref="B1542:B1544"/>
    <mergeCell ref="C1542:C1544"/>
    <mergeCell ref="D1542:D1544"/>
    <mergeCell ref="E1542:E1544"/>
    <mergeCell ref="F1542:F1544"/>
    <mergeCell ref="G1542:G1544"/>
    <mergeCell ref="H1542:H1544"/>
    <mergeCell ref="I1542:I1544"/>
    <mergeCell ref="J1542:J1544"/>
    <mergeCell ref="AM1548:AM1550"/>
    <mergeCell ref="AR1545:AR1547"/>
    <mergeCell ref="V1542:V1543"/>
    <mergeCell ref="AQ1548:AQ1550"/>
    <mergeCell ref="AR1548:AR1550"/>
    <mergeCell ref="AK1548:AK1550"/>
    <mergeCell ref="AL1548:AL1550"/>
    <mergeCell ref="AQ1545:AQ1547"/>
    <mergeCell ref="A1542:A1544"/>
    <mergeCell ref="AH1545:AH1547"/>
    <mergeCell ref="AI1545:AI1547"/>
    <mergeCell ref="AJ1545:AJ1547"/>
    <mergeCell ref="AK1545:AK1547"/>
    <mergeCell ref="AL1545:AL1547"/>
    <mergeCell ref="AM1545:AM1547"/>
    <mergeCell ref="AN1545:AN1547"/>
    <mergeCell ref="AO1545:AO1547"/>
    <mergeCell ref="AP1545:AP1547"/>
    <mergeCell ref="A1545:A1547"/>
    <mergeCell ref="B1545:B1547"/>
    <mergeCell ref="C1545:C1547"/>
    <mergeCell ref="D1545:D1547"/>
    <mergeCell ref="E1545:E1547"/>
    <mergeCell ref="F1545:F1547"/>
    <mergeCell ref="G1545:G1547"/>
    <mergeCell ref="H1545:H1547"/>
    <mergeCell ref="I1545:I1547"/>
    <mergeCell ref="J1545:J1547"/>
    <mergeCell ref="K1545:K1547"/>
    <mergeCell ref="L1545:L1547"/>
    <mergeCell ref="M1545:M1547"/>
    <mergeCell ref="N1545:N1547"/>
    <mergeCell ref="O1545:O1547"/>
    <mergeCell ref="P1545:P1547"/>
    <mergeCell ref="Q1545:Q1547"/>
    <mergeCell ref="R1545:R1547"/>
    <mergeCell ref="S1545:S1547"/>
    <mergeCell ref="K1542:K1544"/>
    <mergeCell ref="S1548:S1550"/>
    <mergeCell ref="T1548:T1550"/>
    <mergeCell ref="T1545:T1547"/>
    <mergeCell ref="V1545:V1546"/>
    <mergeCell ref="U1545:U1547"/>
    <mergeCell ref="Y1545:Y1547"/>
    <mergeCell ref="Z1545:Z1547"/>
    <mergeCell ref="AA1545:AA1547"/>
    <mergeCell ref="AB1545:AB1547"/>
    <mergeCell ref="AC1545:AC1547"/>
    <mergeCell ref="AD1545:AD1547"/>
    <mergeCell ref="AE1545:AE1547"/>
    <mergeCell ref="AO1548:AO1550"/>
    <mergeCell ref="AP1548:AP1550"/>
    <mergeCell ref="X1548:X1550"/>
    <mergeCell ref="Y1548:Y1550"/>
    <mergeCell ref="Z1548:Z1550"/>
    <mergeCell ref="AA1548:AA1550"/>
    <mergeCell ref="AB1548:AB1550"/>
    <mergeCell ref="AC1548:AC1550"/>
    <mergeCell ref="AD1548:AD1550"/>
    <mergeCell ref="AE1548:AE1550"/>
    <mergeCell ref="AF1548:AF1550"/>
    <mergeCell ref="U1548:U1550"/>
    <mergeCell ref="V1548:V1550"/>
    <mergeCell ref="W1548:W1550"/>
    <mergeCell ref="AG1548:AG1550"/>
    <mergeCell ref="AH1548:AH1550"/>
    <mergeCell ref="AI1548:AI1550"/>
    <mergeCell ref="AF1545:AF1547"/>
    <mergeCell ref="AG1545:AG1547"/>
    <mergeCell ref="AJ1548:AJ1550"/>
    <mergeCell ref="AO1542:AO1544"/>
    <mergeCell ref="AP1542:AP1544"/>
    <mergeCell ref="B1554:B1556"/>
    <mergeCell ref="A1554:A1556"/>
    <mergeCell ref="F1554:F1556"/>
    <mergeCell ref="G1554:G1556"/>
    <mergeCell ref="H1554:H1556"/>
    <mergeCell ref="I1554:I1556"/>
    <mergeCell ref="J1554:J1556"/>
    <mergeCell ref="K1554:K1556"/>
    <mergeCell ref="L1554:L1556"/>
    <mergeCell ref="M1554:M1556"/>
    <mergeCell ref="N1554:N1556"/>
    <mergeCell ref="O1554:O1556"/>
    <mergeCell ref="P1554:P1556"/>
    <mergeCell ref="Q1554:Q1556"/>
    <mergeCell ref="R1554:R1556"/>
    <mergeCell ref="S1554:S1556"/>
    <mergeCell ref="D1554:D1556"/>
    <mergeCell ref="E1554:E1556"/>
    <mergeCell ref="J1548:J1549"/>
    <mergeCell ref="A1551:A1553"/>
    <mergeCell ref="B1551:B1553"/>
    <mergeCell ref="C1551:C1553"/>
    <mergeCell ref="D1551:D1553"/>
    <mergeCell ref="E1551:E1553"/>
    <mergeCell ref="F1551:F1553"/>
    <mergeCell ref="G1551:G1553"/>
    <mergeCell ref="N1551:N1553"/>
    <mergeCell ref="O1551:O1553"/>
    <mergeCell ref="S1551:S1553"/>
    <mergeCell ref="M1548:M1550"/>
    <mergeCell ref="I1548:I1550"/>
    <mergeCell ref="A1548:A1550"/>
    <mergeCell ref="B1548:B1550"/>
    <mergeCell ref="C1548:C1550"/>
    <mergeCell ref="D1548:D1550"/>
    <mergeCell ref="E1548:E1550"/>
    <mergeCell ref="F1548:F1550"/>
    <mergeCell ref="G1548:G1550"/>
    <mergeCell ref="H1548:H1550"/>
    <mergeCell ref="N1548:N1550"/>
    <mergeCell ref="O1548:O1550"/>
    <mergeCell ref="P1548:P1550"/>
    <mergeCell ref="Q1548:Q1550"/>
    <mergeCell ref="R1548:R1550"/>
    <mergeCell ref="P1551:P1552"/>
    <mergeCell ref="T1554:T1556"/>
    <mergeCell ref="Y1554:Y1556"/>
    <mergeCell ref="Z1554:Z1556"/>
    <mergeCell ref="AA1554:AA1556"/>
    <mergeCell ref="AB1554:AB1556"/>
    <mergeCell ref="AC1554:AC1556"/>
    <mergeCell ref="AD1554:AD1556"/>
    <mergeCell ref="AE1554:AE1556"/>
    <mergeCell ref="AQ1557:AQ1559"/>
    <mergeCell ref="AR1557:AR1559"/>
    <mergeCell ref="C1554:C1556"/>
    <mergeCell ref="AK1551:AK1553"/>
    <mergeCell ref="AL1551:AL1553"/>
    <mergeCell ref="AM1551:AM1553"/>
    <mergeCell ref="AN1551:AN1553"/>
    <mergeCell ref="AR1551:AR1553"/>
    <mergeCell ref="T1551:T1553"/>
    <mergeCell ref="U1551:U1553"/>
    <mergeCell ref="V1551:V1553"/>
    <mergeCell ref="W1551:W1553"/>
    <mergeCell ref="AD1557:AD1559"/>
    <mergeCell ref="AE1557:AE1559"/>
    <mergeCell ref="AF1557:AF1559"/>
    <mergeCell ref="AG1557:AG1559"/>
    <mergeCell ref="AH1557:AH1559"/>
    <mergeCell ref="AI1557:AI1559"/>
    <mergeCell ref="AJ1557:AJ1559"/>
    <mergeCell ref="AK1557:AK1559"/>
    <mergeCell ref="AL1557:AL1559"/>
    <mergeCell ref="AF1554:AF1556"/>
    <mergeCell ref="AG1554:AG1556"/>
    <mergeCell ref="AH1554:AH1556"/>
    <mergeCell ref="AI1554:AI1556"/>
    <mergeCell ref="AJ1554:AJ1556"/>
    <mergeCell ref="AK1554:AK1556"/>
    <mergeCell ref="V1554:V1555"/>
    <mergeCell ref="X1551:X1553"/>
    <mergeCell ref="Y1551:Y1553"/>
    <mergeCell ref="Z1551:Z1553"/>
    <mergeCell ref="AA1551:AA1553"/>
    <mergeCell ref="AB1551:AB1553"/>
    <mergeCell ref="AC1551:AC1553"/>
    <mergeCell ref="AD1551:AD1553"/>
    <mergeCell ref="AE1551:AE1553"/>
    <mergeCell ref="AO1554:AO1556"/>
    <mergeCell ref="AP1554:AP1556"/>
    <mergeCell ref="AQ1554:AQ1556"/>
    <mergeCell ref="AO1551:AO1553"/>
    <mergeCell ref="AP1551:AP1553"/>
    <mergeCell ref="AQ1551:AQ1553"/>
    <mergeCell ref="AF1551:AF1553"/>
    <mergeCell ref="AG1551:AG1553"/>
    <mergeCell ref="AH1551:AH1553"/>
    <mergeCell ref="AI1551:AI1553"/>
    <mergeCell ref="AJ1551:AJ1553"/>
    <mergeCell ref="A1557:A1559"/>
    <mergeCell ref="B1557:B1559"/>
    <mergeCell ref="C1557:C1559"/>
    <mergeCell ref="D1557:D1559"/>
    <mergeCell ref="E1557:E1559"/>
    <mergeCell ref="F1557:F1559"/>
    <mergeCell ref="G1557:G1559"/>
    <mergeCell ref="H1557:H1559"/>
    <mergeCell ref="I1557:I1559"/>
    <mergeCell ref="J1557:J1559"/>
    <mergeCell ref="K1557:K1559"/>
    <mergeCell ref="L1557:L1559"/>
    <mergeCell ref="M1557:M1559"/>
    <mergeCell ref="N1557:N1559"/>
    <mergeCell ref="O1557:O1559"/>
    <mergeCell ref="S1557:S1559"/>
    <mergeCell ref="P1557:P1558"/>
    <mergeCell ref="AD1560:AD1564"/>
    <mergeCell ref="AE1560:AE1564"/>
    <mergeCell ref="AF1560:AF1564"/>
    <mergeCell ref="AG1560:AG1564"/>
    <mergeCell ref="AH1560:AH1564"/>
    <mergeCell ref="AI1560:AI1564"/>
    <mergeCell ref="AJ1560:AJ1564"/>
    <mergeCell ref="AK1560:AK1564"/>
    <mergeCell ref="AL1560:AL1564"/>
    <mergeCell ref="V1562:V1563"/>
    <mergeCell ref="Y1560:Y1564"/>
    <mergeCell ref="A1560:A1564"/>
    <mergeCell ref="B1560:B1564"/>
    <mergeCell ref="C1560:C1564"/>
    <mergeCell ref="D1560:D1564"/>
    <mergeCell ref="E1560:E1564"/>
    <mergeCell ref="F1560:F1564"/>
    <mergeCell ref="G1560:G1564"/>
    <mergeCell ref="H1560:H1564"/>
    <mergeCell ref="I1560:I1564"/>
    <mergeCell ref="J1560:J1564"/>
    <mergeCell ref="K1560:K1564"/>
    <mergeCell ref="L1560:L1564"/>
    <mergeCell ref="M1560:M1564"/>
    <mergeCell ref="N1560:N1564"/>
    <mergeCell ref="O1560:O1564"/>
    <mergeCell ref="P1560:P1564"/>
    <mergeCell ref="Q1560:Q1564"/>
    <mergeCell ref="R1560:R1564"/>
    <mergeCell ref="W1557:W1559"/>
    <mergeCell ref="X1557:X1559"/>
    <mergeCell ref="T1557:T1559"/>
    <mergeCell ref="U1557:U1559"/>
    <mergeCell ref="V1557:V1559"/>
    <mergeCell ref="AM1568:AM1570"/>
    <mergeCell ref="AN1568:AN1570"/>
    <mergeCell ref="AO1568:AO1570"/>
    <mergeCell ref="AP1568:AP1570"/>
    <mergeCell ref="AQ1568:AQ1570"/>
    <mergeCell ref="AR1568:AR1570"/>
    <mergeCell ref="S1560:S1564"/>
    <mergeCell ref="T1560:T1564"/>
    <mergeCell ref="AM1560:AM1564"/>
    <mergeCell ref="AN1560:AN1564"/>
    <mergeCell ref="AO1560:AO1564"/>
    <mergeCell ref="AP1560:AP1564"/>
    <mergeCell ref="AM1557:AM1559"/>
    <mergeCell ref="AN1557:AN1559"/>
    <mergeCell ref="AO1557:AO1559"/>
    <mergeCell ref="AP1557:AP1559"/>
    <mergeCell ref="AL1554:AL1556"/>
    <mergeCell ref="AM1554:AM1556"/>
    <mergeCell ref="AN1554:AN1556"/>
    <mergeCell ref="V1560:V1561"/>
    <mergeCell ref="U1560:U1564"/>
    <mergeCell ref="Z1560:Z1564"/>
    <mergeCell ref="AA1560:AA1564"/>
    <mergeCell ref="AB1560:AB1564"/>
    <mergeCell ref="AC1560:AC1564"/>
    <mergeCell ref="Z1557:Z1559"/>
    <mergeCell ref="AA1557:AA1559"/>
    <mergeCell ref="AB1557:AB1559"/>
    <mergeCell ref="AC1557:AC1559"/>
    <mergeCell ref="AQ1560:AQ1564"/>
    <mergeCell ref="AR1560:AR1564"/>
    <mergeCell ref="Y1557:Y1559"/>
    <mergeCell ref="N1565:N1567"/>
    <mergeCell ref="O1565:O1567"/>
    <mergeCell ref="P1565:P1566"/>
    <mergeCell ref="S1565:S1567"/>
    <mergeCell ref="AM1565:AM1567"/>
    <mergeCell ref="AN1565:AN1567"/>
    <mergeCell ref="AO1565:AO1567"/>
    <mergeCell ref="AP1565:AP1567"/>
    <mergeCell ref="AQ1565:AQ1567"/>
    <mergeCell ref="AR1565:AR1567"/>
    <mergeCell ref="AB1565:AB1567"/>
    <mergeCell ref="AC1565:AC1567"/>
    <mergeCell ref="AD1565:AD1567"/>
    <mergeCell ref="AE1565:AE1567"/>
    <mergeCell ref="AF1565:AF1567"/>
    <mergeCell ref="AG1565:AG1567"/>
    <mergeCell ref="AH1565:AH1567"/>
    <mergeCell ref="AI1565:AI1567"/>
    <mergeCell ref="AJ1565:AJ1567"/>
    <mergeCell ref="T1565:T1567"/>
    <mergeCell ref="O1568:O1570"/>
    <mergeCell ref="AF1568:AF1570"/>
    <mergeCell ref="AG1568:AG1570"/>
    <mergeCell ref="AH1568:AH1570"/>
    <mergeCell ref="AI1568:AI1570"/>
    <mergeCell ref="AJ1568:AJ1570"/>
    <mergeCell ref="AK1568:AK1570"/>
    <mergeCell ref="AL1568:AL1570"/>
    <mergeCell ref="AK1565:AK1567"/>
    <mergeCell ref="AL1565:AL1567"/>
    <mergeCell ref="AR1554:AR1556"/>
    <mergeCell ref="U1554:U1556"/>
    <mergeCell ref="A1568:A1570"/>
    <mergeCell ref="B1568:B1570"/>
    <mergeCell ref="C1568:C1570"/>
    <mergeCell ref="D1568:D1570"/>
    <mergeCell ref="E1568:E1570"/>
    <mergeCell ref="F1568:F1570"/>
    <mergeCell ref="G1568:G1570"/>
    <mergeCell ref="H1568:H1570"/>
    <mergeCell ref="I1568:I1570"/>
    <mergeCell ref="J1568:J1570"/>
    <mergeCell ref="K1568:K1570"/>
    <mergeCell ref="L1568:L1570"/>
    <mergeCell ref="M1568:M1570"/>
    <mergeCell ref="N1568:N1570"/>
    <mergeCell ref="S1568:S1570"/>
    <mergeCell ref="T1568:T1570"/>
    <mergeCell ref="P1568:P1569"/>
    <mergeCell ref="A1565:A1567"/>
    <mergeCell ref="B1565:B1567"/>
    <mergeCell ref="C1565:C1567"/>
    <mergeCell ref="D1565:D1567"/>
    <mergeCell ref="E1565:E1567"/>
    <mergeCell ref="F1565:F1567"/>
    <mergeCell ref="G1565:G1567"/>
    <mergeCell ref="H1565:H1567"/>
    <mergeCell ref="I1565:I1567"/>
    <mergeCell ref="J1565:J1567"/>
    <mergeCell ref="K1565:K1567"/>
    <mergeCell ref="L1565:L1567"/>
    <mergeCell ref="M1565:M1567"/>
    <mergeCell ref="U1568:U1570"/>
    <mergeCell ref="AD1568:AD1570"/>
    <mergeCell ref="AE1568:AE1570"/>
    <mergeCell ref="V1568:V1570"/>
    <mergeCell ref="W1568:W1570"/>
    <mergeCell ref="X1568:X1570"/>
    <mergeCell ref="Y1568:Y1570"/>
    <mergeCell ref="Z1568:Z1570"/>
    <mergeCell ref="AA1568:AA1570"/>
    <mergeCell ref="AB1568:AB1570"/>
    <mergeCell ref="AC1568:AC1570"/>
    <mergeCell ref="U1565:U1567"/>
    <mergeCell ref="V1565:V1567"/>
    <mergeCell ref="W1565:W1567"/>
    <mergeCell ref="X1565:X1567"/>
    <mergeCell ref="Y1565:Y1567"/>
    <mergeCell ref="Z1565:Z1567"/>
    <mergeCell ref="AA1565:AA1567"/>
    <mergeCell ref="AR741:AR745"/>
    <mergeCell ref="N342:N344"/>
    <mergeCell ref="O342:O344"/>
    <mergeCell ref="P342:P343"/>
    <mergeCell ref="N345:N347"/>
    <mergeCell ref="O345:O347"/>
    <mergeCell ref="P345:P346"/>
    <mergeCell ref="N348:N350"/>
    <mergeCell ref="O348:O350"/>
    <mergeCell ref="P348:P349"/>
    <mergeCell ref="AI741:AI745"/>
    <mergeCell ref="AJ741:AJ745"/>
    <mergeCell ref="AK741:AK745"/>
    <mergeCell ref="AL741:AL745"/>
    <mergeCell ref="AM741:AM745"/>
    <mergeCell ref="AN741:AN745"/>
    <mergeCell ref="AO741:AO745"/>
    <mergeCell ref="AP741:AP745"/>
    <mergeCell ref="AQ741:AQ745"/>
    <mergeCell ref="Z741:Z745"/>
    <mergeCell ref="AA741:AA745"/>
    <mergeCell ref="AB741:AB745"/>
    <mergeCell ref="AC741:AC745"/>
    <mergeCell ref="AD741:AD745"/>
    <mergeCell ref="AE741:AE745"/>
    <mergeCell ref="AF741:AF745"/>
    <mergeCell ref="AG741:AG745"/>
    <mergeCell ref="AH741:AH745"/>
    <mergeCell ref="AE738:AE740"/>
    <mergeCell ref="AF738:AF740"/>
    <mergeCell ref="AG738:AG740"/>
    <mergeCell ref="AH738:AH740"/>
    <mergeCell ref="A741:A745"/>
    <mergeCell ref="B741:B745"/>
    <mergeCell ref="C741:C745"/>
    <mergeCell ref="D741:D745"/>
    <mergeCell ref="E741:E745"/>
    <mergeCell ref="F741:F745"/>
    <mergeCell ref="G741:G745"/>
    <mergeCell ref="H741:H745"/>
    <mergeCell ref="I741:I745"/>
    <mergeCell ref="AM738:AM740"/>
    <mergeCell ref="AN738:AN740"/>
    <mergeCell ref="AO738:AO740"/>
    <mergeCell ref="AP738:AP740"/>
    <mergeCell ref="AQ738:AQ740"/>
    <mergeCell ref="AR738:AR740"/>
    <mergeCell ref="M741:M745"/>
    <mergeCell ref="N741:N745"/>
    <mergeCell ref="O741:O745"/>
    <mergeCell ref="S741:S745"/>
    <mergeCell ref="T741:T745"/>
    <mergeCell ref="U741:U745"/>
    <mergeCell ref="V741:V745"/>
    <mergeCell ref="W741:W745"/>
    <mergeCell ref="X741:X745"/>
    <mergeCell ref="Y741:Y745"/>
    <mergeCell ref="A738:A740"/>
    <mergeCell ref="B738:B740"/>
    <mergeCell ref="C738:C740"/>
    <mergeCell ref="D738:D740"/>
    <mergeCell ref="E738:E740"/>
    <mergeCell ref="F738:F740"/>
    <mergeCell ref="G738:G740"/>
    <mergeCell ref="H738:H740"/>
    <mergeCell ref="I738:I740"/>
    <mergeCell ref="J738:J740"/>
    <mergeCell ref="K738:K740"/>
    <mergeCell ref="L738:L740"/>
    <mergeCell ref="M738:M740"/>
    <mergeCell ref="N738:N740"/>
    <mergeCell ref="O738:O740"/>
    <mergeCell ref="P738:P740"/>
    <mergeCell ref="Q738:Q740"/>
    <mergeCell ref="R738:R740"/>
    <mergeCell ref="AD738:AD740"/>
    <mergeCell ref="AI738:AI740"/>
    <mergeCell ref="AJ738:AJ740"/>
    <mergeCell ref="AK738:AK740"/>
    <mergeCell ref="AL738:AL740"/>
    <mergeCell ref="V738:V739"/>
    <mergeCell ref="S738:S740"/>
    <mergeCell ref="T738:T740"/>
    <mergeCell ref="U738:U740"/>
    <mergeCell ref="Y738:Y740"/>
    <mergeCell ref="Z738:Z740"/>
    <mergeCell ref="AA738:AA740"/>
    <mergeCell ref="AB738:AB740"/>
    <mergeCell ref="AC738:AC740"/>
    <mergeCell ref="AM735:AM737"/>
    <mergeCell ref="AN735:AN737"/>
    <mergeCell ref="AO735:AO737"/>
    <mergeCell ref="AP735:AP737"/>
    <mergeCell ref="U735:U737"/>
    <mergeCell ref="Y735:Y737"/>
    <mergeCell ref="Z735:Z737"/>
    <mergeCell ref="AA735:AA737"/>
    <mergeCell ref="AB735:AB737"/>
    <mergeCell ref="AC735:AC737"/>
    <mergeCell ref="AQ735:AQ737"/>
    <mergeCell ref="AR735:AR737"/>
    <mergeCell ref="A735:A737"/>
    <mergeCell ref="B735:B737"/>
    <mergeCell ref="C735:C737"/>
    <mergeCell ref="D735:D737"/>
    <mergeCell ref="E735:E737"/>
    <mergeCell ref="F735:F737"/>
    <mergeCell ref="G735:G737"/>
    <mergeCell ref="H735:H737"/>
    <mergeCell ref="I735:I737"/>
    <mergeCell ref="J735:J737"/>
    <mergeCell ref="K735:K737"/>
    <mergeCell ref="L735:L737"/>
    <mergeCell ref="M735:M737"/>
    <mergeCell ref="N735:N737"/>
    <mergeCell ref="O735:O737"/>
    <mergeCell ref="P735:P737"/>
    <mergeCell ref="Q735:Q737"/>
    <mergeCell ref="R735:R737"/>
    <mergeCell ref="AD735:AD737"/>
    <mergeCell ref="AE735:AE737"/>
    <mergeCell ref="AF735:AF737"/>
    <mergeCell ref="AG735:AG737"/>
    <mergeCell ref="AH735:AH737"/>
    <mergeCell ref="AI735:AI737"/>
    <mergeCell ref="AJ735:AJ737"/>
    <mergeCell ref="AK735:AK737"/>
    <mergeCell ref="AL735:AL737"/>
    <mergeCell ref="V735:V736"/>
    <mergeCell ref="S735:S737"/>
    <mergeCell ref="T735:T737"/>
    <mergeCell ref="AM732:AM734"/>
    <mergeCell ref="AN732:AN734"/>
    <mergeCell ref="AO732:AO734"/>
    <mergeCell ref="AP732:AP734"/>
    <mergeCell ref="AQ732:AQ734"/>
    <mergeCell ref="AR732:AR734"/>
    <mergeCell ref="A732:A734"/>
    <mergeCell ref="B732:B734"/>
    <mergeCell ref="C732:C734"/>
    <mergeCell ref="D732:D734"/>
    <mergeCell ref="E732:E734"/>
    <mergeCell ref="F732:F734"/>
    <mergeCell ref="G732:G734"/>
    <mergeCell ref="H732:H734"/>
    <mergeCell ref="I732:I734"/>
    <mergeCell ref="J732:J734"/>
    <mergeCell ref="K732:K734"/>
    <mergeCell ref="L732:L734"/>
    <mergeCell ref="M732:M734"/>
    <mergeCell ref="N732:N734"/>
    <mergeCell ref="O732:O734"/>
    <mergeCell ref="P732:P734"/>
    <mergeCell ref="Q732:Q734"/>
    <mergeCell ref="R732:R734"/>
    <mergeCell ref="AD732:AD734"/>
    <mergeCell ref="AE732:AE734"/>
    <mergeCell ref="AF732:AF734"/>
    <mergeCell ref="AG732:AG734"/>
    <mergeCell ref="AH732:AH734"/>
    <mergeCell ref="AI732:AI734"/>
    <mergeCell ref="AJ732:AJ734"/>
    <mergeCell ref="AK732:AK734"/>
    <mergeCell ref="AL732:AL734"/>
    <mergeCell ref="V732:V733"/>
    <mergeCell ref="S732:S734"/>
    <mergeCell ref="T732:T734"/>
    <mergeCell ref="U732:U734"/>
    <mergeCell ref="Y732:Y734"/>
    <mergeCell ref="Z732:Z734"/>
    <mergeCell ref="AA732:AA734"/>
    <mergeCell ref="AB732:AB734"/>
    <mergeCell ref="AC732:AC734"/>
    <mergeCell ref="S726:S728"/>
    <mergeCell ref="T726:T728"/>
    <mergeCell ref="U726:U728"/>
    <mergeCell ref="AD726:AD728"/>
    <mergeCell ref="AE726:AE728"/>
    <mergeCell ref="AF726:AF728"/>
    <mergeCell ref="AG726:AG728"/>
    <mergeCell ref="AH726:AH728"/>
    <mergeCell ref="AI726:AI728"/>
    <mergeCell ref="AJ726:AJ728"/>
    <mergeCell ref="AK726:AK728"/>
    <mergeCell ref="AL726:AL728"/>
    <mergeCell ref="V726:V728"/>
    <mergeCell ref="W726:W728"/>
    <mergeCell ref="X726:X728"/>
    <mergeCell ref="Y726:Y728"/>
    <mergeCell ref="Z726:Z728"/>
    <mergeCell ref="AA726:AA728"/>
    <mergeCell ref="AB726:AB728"/>
    <mergeCell ref="AC726:AC728"/>
    <mergeCell ref="AM729:AM731"/>
    <mergeCell ref="AN729:AN731"/>
    <mergeCell ref="AO729:AO731"/>
    <mergeCell ref="AP729:AP731"/>
    <mergeCell ref="AQ729:AQ731"/>
    <mergeCell ref="AR729:AR731"/>
    <mergeCell ref="A729:A731"/>
    <mergeCell ref="B729:B731"/>
    <mergeCell ref="C729:C731"/>
    <mergeCell ref="D729:D731"/>
    <mergeCell ref="E729:E731"/>
    <mergeCell ref="F729:F731"/>
    <mergeCell ref="G729:G731"/>
    <mergeCell ref="H729:H731"/>
    <mergeCell ref="I729:I731"/>
    <mergeCell ref="J729:J731"/>
    <mergeCell ref="K729:K731"/>
    <mergeCell ref="L729:L731"/>
    <mergeCell ref="M729:M731"/>
    <mergeCell ref="N729:N731"/>
    <mergeCell ref="O729:O731"/>
    <mergeCell ref="P729:P731"/>
    <mergeCell ref="Q729:Q731"/>
    <mergeCell ref="R729:R731"/>
    <mergeCell ref="AD729:AD731"/>
    <mergeCell ref="AE729:AE731"/>
    <mergeCell ref="AF729:AF731"/>
    <mergeCell ref="AG729:AG731"/>
    <mergeCell ref="AH729:AH731"/>
    <mergeCell ref="AI729:AI731"/>
    <mergeCell ref="AJ729:AJ731"/>
    <mergeCell ref="AK729:AK731"/>
    <mergeCell ref="AL729:AL731"/>
    <mergeCell ref="V729:V730"/>
    <mergeCell ref="S729:S731"/>
    <mergeCell ref="T729:T731"/>
    <mergeCell ref="U729:U731"/>
    <mergeCell ref="Y729:Y731"/>
    <mergeCell ref="Z729:Z731"/>
    <mergeCell ref="AA729:AA731"/>
    <mergeCell ref="AB729:AB731"/>
    <mergeCell ref="AC729:AC731"/>
    <mergeCell ref="AM723:AM725"/>
    <mergeCell ref="AN723:AN725"/>
    <mergeCell ref="AO723:AO725"/>
    <mergeCell ref="AP723:AP725"/>
    <mergeCell ref="AQ723:AQ725"/>
    <mergeCell ref="AR723:AR725"/>
    <mergeCell ref="P726:P727"/>
    <mergeCell ref="A723:A725"/>
    <mergeCell ref="B723:B725"/>
    <mergeCell ref="C723:C725"/>
    <mergeCell ref="D723:D725"/>
    <mergeCell ref="E723:E725"/>
    <mergeCell ref="F723:F725"/>
    <mergeCell ref="G723:G725"/>
    <mergeCell ref="H723:H725"/>
    <mergeCell ref="I723:I725"/>
    <mergeCell ref="J723:J725"/>
    <mergeCell ref="K723:K725"/>
    <mergeCell ref="L723:L725"/>
    <mergeCell ref="M723:M725"/>
    <mergeCell ref="N723:N725"/>
    <mergeCell ref="O723:O725"/>
    <mergeCell ref="P723:P725"/>
    <mergeCell ref="Q723:Q725"/>
    <mergeCell ref="R723:R725"/>
    <mergeCell ref="AD723:AD725"/>
    <mergeCell ref="AE723:AE725"/>
    <mergeCell ref="AF723:AF725"/>
    <mergeCell ref="AG723:AG725"/>
    <mergeCell ref="AH723:AH725"/>
    <mergeCell ref="AI723:AI725"/>
    <mergeCell ref="AJ723:AJ725"/>
    <mergeCell ref="AK723:AK725"/>
    <mergeCell ref="AL723:AL725"/>
    <mergeCell ref="V723:V724"/>
    <mergeCell ref="S723:S725"/>
    <mergeCell ref="T723:T725"/>
    <mergeCell ref="U723:U725"/>
    <mergeCell ref="Y723:Y725"/>
    <mergeCell ref="Z723:Z725"/>
    <mergeCell ref="AA723:AA725"/>
    <mergeCell ref="AB723:AB725"/>
    <mergeCell ref="AC723:AC725"/>
    <mergeCell ref="AM726:AM728"/>
    <mergeCell ref="AN726:AN728"/>
    <mergeCell ref="AO726:AO728"/>
    <mergeCell ref="AP726:AP728"/>
    <mergeCell ref="AQ726:AQ728"/>
    <mergeCell ref="AR726:AR728"/>
    <mergeCell ref="A726:A728"/>
    <mergeCell ref="B726:B728"/>
    <mergeCell ref="C726:C728"/>
    <mergeCell ref="D726:D728"/>
    <mergeCell ref="E726:E728"/>
    <mergeCell ref="F726:F728"/>
    <mergeCell ref="G726:G728"/>
    <mergeCell ref="H726:H728"/>
    <mergeCell ref="I726:I728"/>
    <mergeCell ref="J726:J728"/>
    <mergeCell ref="K726:K728"/>
    <mergeCell ref="L726:L728"/>
    <mergeCell ref="M726:M728"/>
    <mergeCell ref="N726:N728"/>
    <mergeCell ref="O726:O728"/>
    <mergeCell ref="AM720:AM722"/>
    <mergeCell ref="AN720:AN722"/>
    <mergeCell ref="AO720:AO722"/>
    <mergeCell ref="AP720:AP722"/>
    <mergeCell ref="AQ720:AQ722"/>
    <mergeCell ref="AR720:AR722"/>
    <mergeCell ref="A720:A722"/>
    <mergeCell ref="B720:B722"/>
    <mergeCell ref="C720:C722"/>
    <mergeCell ref="D720:D722"/>
    <mergeCell ref="E720:E722"/>
    <mergeCell ref="F720:F722"/>
    <mergeCell ref="G720:G722"/>
    <mergeCell ref="H720:H722"/>
    <mergeCell ref="I720:I722"/>
    <mergeCell ref="J720:J722"/>
    <mergeCell ref="K720:K722"/>
    <mergeCell ref="L720:L722"/>
    <mergeCell ref="M720:M722"/>
    <mergeCell ref="N720:N722"/>
    <mergeCell ref="O720:O722"/>
    <mergeCell ref="S720:S722"/>
    <mergeCell ref="T720:T722"/>
    <mergeCell ref="U720:U722"/>
    <mergeCell ref="AD720:AD722"/>
    <mergeCell ref="AE720:AE722"/>
    <mergeCell ref="AF720:AF722"/>
    <mergeCell ref="AG720:AG722"/>
    <mergeCell ref="AH720:AH722"/>
    <mergeCell ref="AI720:AI722"/>
    <mergeCell ref="AJ720:AJ722"/>
    <mergeCell ref="AK720:AK722"/>
    <mergeCell ref="AL720:AL722"/>
    <mergeCell ref="V720:V722"/>
    <mergeCell ref="W720:W722"/>
    <mergeCell ref="X720:X722"/>
    <mergeCell ref="Y720:Y722"/>
    <mergeCell ref="Z720:Z722"/>
    <mergeCell ref="AA720:AA722"/>
    <mergeCell ref="AB720:AB722"/>
    <mergeCell ref="AC720:AC722"/>
    <mergeCell ref="P720:P721"/>
    <mergeCell ref="AM717:AM719"/>
    <mergeCell ref="AN717:AN719"/>
    <mergeCell ref="AO717:AO719"/>
    <mergeCell ref="AP717:AP719"/>
    <mergeCell ref="AQ717:AQ719"/>
    <mergeCell ref="AR717:AR719"/>
    <mergeCell ref="A717:A719"/>
    <mergeCell ref="B717:B719"/>
    <mergeCell ref="C717:C719"/>
    <mergeCell ref="D717:D719"/>
    <mergeCell ref="E717:E719"/>
    <mergeCell ref="F717:F719"/>
    <mergeCell ref="G717:G719"/>
    <mergeCell ref="H717:H719"/>
    <mergeCell ref="I717:I719"/>
    <mergeCell ref="M717:M719"/>
    <mergeCell ref="N717:N719"/>
    <mergeCell ref="O717:O719"/>
    <mergeCell ref="P717:P719"/>
    <mergeCell ref="Q717:Q719"/>
    <mergeCell ref="R717:R719"/>
    <mergeCell ref="S717:S719"/>
    <mergeCell ref="T717:T719"/>
    <mergeCell ref="U717:U719"/>
    <mergeCell ref="V717:V719"/>
    <mergeCell ref="W717:W719"/>
    <mergeCell ref="X717:X719"/>
    <mergeCell ref="Y717:Y719"/>
    <mergeCell ref="AD717:AD719"/>
    <mergeCell ref="AE717:AE719"/>
    <mergeCell ref="AF717:AF719"/>
    <mergeCell ref="AG717:AG719"/>
    <mergeCell ref="AH717:AH719"/>
    <mergeCell ref="AI717:AI719"/>
    <mergeCell ref="AJ717:AJ719"/>
    <mergeCell ref="AK717:AK719"/>
    <mergeCell ref="AL717:AL719"/>
    <mergeCell ref="Z717:Z719"/>
    <mergeCell ref="AA717:AA719"/>
    <mergeCell ref="AB717:AB719"/>
    <mergeCell ref="AC717:AC719"/>
    <mergeCell ref="Z711:Z713"/>
    <mergeCell ref="A711:A713"/>
    <mergeCell ref="B711:B713"/>
    <mergeCell ref="C711:C713"/>
    <mergeCell ref="D711:D713"/>
    <mergeCell ref="E711:E713"/>
    <mergeCell ref="F711:F713"/>
    <mergeCell ref="G711:G713"/>
    <mergeCell ref="H711:H713"/>
    <mergeCell ref="I711:I713"/>
    <mergeCell ref="M711:M713"/>
    <mergeCell ref="N711:N713"/>
    <mergeCell ref="O711:O713"/>
    <mergeCell ref="P711:P713"/>
    <mergeCell ref="Q711:Q713"/>
    <mergeCell ref="R711:R713"/>
    <mergeCell ref="S711:S713"/>
    <mergeCell ref="T711:T713"/>
    <mergeCell ref="AA711:AA713"/>
    <mergeCell ref="AB711:AB713"/>
    <mergeCell ref="AC711:AC713"/>
    <mergeCell ref="AM714:AM716"/>
    <mergeCell ref="AN714:AN716"/>
    <mergeCell ref="AO714:AO716"/>
    <mergeCell ref="AP714:AP716"/>
    <mergeCell ref="AQ714:AQ716"/>
    <mergeCell ref="AR714:AR716"/>
    <mergeCell ref="J717:J718"/>
    <mergeCell ref="A714:A716"/>
    <mergeCell ref="B714:B716"/>
    <mergeCell ref="C714:C716"/>
    <mergeCell ref="D714:D716"/>
    <mergeCell ref="E714:E716"/>
    <mergeCell ref="F714:F716"/>
    <mergeCell ref="G714:G716"/>
    <mergeCell ref="H714:H716"/>
    <mergeCell ref="I714:I716"/>
    <mergeCell ref="J714:J716"/>
    <mergeCell ref="K714:K716"/>
    <mergeCell ref="L714:L716"/>
    <mergeCell ref="M714:M716"/>
    <mergeCell ref="N714:N716"/>
    <mergeCell ref="O714:O716"/>
    <mergeCell ref="P714:P716"/>
    <mergeCell ref="Q714:Q716"/>
    <mergeCell ref="R714:R716"/>
    <mergeCell ref="AD714:AD716"/>
    <mergeCell ref="AE714:AE716"/>
    <mergeCell ref="AF714:AF716"/>
    <mergeCell ref="AG714:AG716"/>
    <mergeCell ref="AH714:AH716"/>
    <mergeCell ref="AI714:AI716"/>
    <mergeCell ref="AJ714:AJ716"/>
    <mergeCell ref="AK714:AK716"/>
    <mergeCell ref="AL714:AL716"/>
    <mergeCell ref="V714:V715"/>
    <mergeCell ref="S714:S716"/>
    <mergeCell ref="T714:T716"/>
    <mergeCell ref="U714:U716"/>
    <mergeCell ref="Y714:Y716"/>
    <mergeCell ref="Z714:Z716"/>
    <mergeCell ref="AA714:AA716"/>
    <mergeCell ref="AB714:AB716"/>
    <mergeCell ref="AC714:AC716"/>
    <mergeCell ref="P705:P706"/>
    <mergeCell ref="AM708:AM710"/>
    <mergeCell ref="AN708:AN710"/>
    <mergeCell ref="AO708:AO710"/>
    <mergeCell ref="AP708:AP710"/>
    <mergeCell ref="AQ708:AQ710"/>
    <mergeCell ref="AR708:AR710"/>
    <mergeCell ref="J711:J712"/>
    <mergeCell ref="R708:R710"/>
    <mergeCell ref="S708:S710"/>
    <mergeCell ref="T708:T710"/>
    <mergeCell ref="Y708:Y710"/>
    <mergeCell ref="Z708:Z710"/>
    <mergeCell ref="AA708:AA710"/>
    <mergeCell ref="AB708:AB710"/>
    <mergeCell ref="AC708:AC710"/>
    <mergeCell ref="AD708:AD710"/>
    <mergeCell ref="U708:U710"/>
    <mergeCell ref="AE708:AE710"/>
    <mergeCell ref="AF708:AF710"/>
    <mergeCell ref="AG708:AG710"/>
    <mergeCell ref="AH708:AH710"/>
    <mergeCell ref="AI708:AI710"/>
    <mergeCell ref="AJ708:AJ710"/>
    <mergeCell ref="AK708:AK710"/>
    <mergeCell ref="AL708:AL710"/>
    <mergeCell ref="V708:V709"/>
    <mergeCell ref="A708:A710"/>
    <mergeCell ref="B708:B710"/>
    <mergeCell ref="C708:C710"/>
    <mergeCell ref="D708:D710"/>
    <mergeCell ref="E708:E710"/>
    <mergeCell ref="F708:F710"/>
    <mergeCell ref="G708:G710"/>
    <mergeCell ref="H708:H710"/>
    <mergeCell ref="I708:I710"/>
    <mergeCell ref="J708:J710"/>
    <mergeCell ref="K708:K710"/>
    <mergeCell ref="L708:L710"/>
    <mergeCell ref="M708:M710"/>
    <mergeCell ref="N708:N710"/>
    <mergeCell ref="O708:O710"/>
    <mergeCell ref="P708:P710"/>
    <mergeCell ref="Q708:Q710"/>
    <mergeCell ref="AM711:AM713"/>
    <mergeCell ref="AN711:AN713"/>
    <mergeCell ref="AO711:AO713"/>
    <mergeCell ref="AP711:AP713"/>
    <mergeCell ref="AQ711:AQ713"/>
    <mergeCell ref="AR711:AR713"/>
    <mergeCell ref="U711:U713"/>
    <mergeCell ref="V711:V713"/>
    <mergeCell ref="W711:W713"/>
    <mergeCell ref="X711:X713"/>
    <mergeCell ref="Y711:Y713"/>
    <mergeCell ref="AD711:AD713"/>
    <mergeCell ref="AE711:AE713"/>
    <mergeCell ref="AF711:AF713"/>
    <mergeCell ref="AG711:AG713"/>
    <mergeCell ref="AH711:AH713"/>
    <mergeCell ref="AI711:AI713"/>
    <mergeCell ref="AJ711:AJ713"/>
    <mergeCell ref="AK711:AK713"/>
    <mergeCell ref="AL711:AL713"/>
    <mergeCell ref="G705:G707"/>
    <mergeCell ref="A705:A707"/>
    <mergeCell ref="B705:B707"/>
    <mergeCell ref="C705:C707"/>
    <mergeCell ref="D705:D707"/>
    <mergeCell ref="E705:E707"/>
    <mergeCell ref="F705:F707"/>
    <mergeCell ref="AM702:AM704"/>
    <mergeCell ref="AN702:AN704"/>
    <mergeCell ref="AO702:AO704"/>
    <mergeCell ref="AP702:AP704"/>
    <mergeCell ref="AM705:AM707"/>
    <mergeCell ref="AN705:AN707"/>
    <mergeCell ref="AO705:AO707"/>
    <mergeCell ref="AP705:AP707"/>
    <mergeCell ref="AQ702:AQ704"/>
    <mergeCell ref="AR702:AR704"/>
    <mergeCell ref="P702:P703"/>
    <mergeCell ref="J702:J704"/>
    <mergeCell ref="K702:K704"/>
    <mergeCell ref="L702:L704"/>
    <mergeCell ref="AD702:AD704"/>
    <mergeCell ref="AE702:AE704"/>
    <mergeCell ref="AF702:AF704"/>
    <mergeCell ref="AG702:AG704"/>
    <mergeCell ref="AH702:AH704"/>
    <mergeCell ref="AI702:AI704"/>
    <mergeCell ref="AJ702:AJ704"/>
    <mergeCell ref="AK702:AK704"/>
    <mergeCell ref="AL702:AL704"/>
    <mergeCell ref="U702:U704"/>
    <mergeCell ref="V702:V704"/>
    <mergeCell ref="W702:W704"/>
    <mergeCell ref="X702:X704"/>
    <mergeCell ref="Y702:Y704"/>
    <mergeCell ref="Z702:Z704"/>
    <mergeCell ref="AA702:AA704"/>
    <mergeCell ref="AB702:AB704"/>
    <mergeCell ref="AC702:AC704"/>
    <mergeCell ref="AQ705:AQ707"/>
    <mergeCell ref="AR705:AR707"/>
    <mergeCell ref="O705:O707"/>
    <mergeCell ref="N705:N707"/>
    <mergeCell ref="M705:M707"/>
    <mergeCell ref="S705:S707"/>
    <mergeCell ref="T705:T707"/>
    <mergeCell ref="U705:U707"/>
    <mergeCell ref="V705:V707"/>
    <mergeCell ref="W705:W707"/>
    <mergeCell ref="AD705:AD707"/>
    <mergeCell ref="AE705:AE707"/>
    <mergeCell ref="AF705:AF707"/>
    <mergeCell ref="AG705:AG707"/>
    <mergeCell ref="AH705:AH707"/>
    <mergeCell ref="AI705:AI707"/>
    <mergeCell ref="AJ705:AJ707"/>
    <mergeCell ref="AK705:AK707"/>
    <mergeCell ref="AL705:AL707"/>
    <mergeCell ref="X705:X707"/>
    <mergeCell ref="Y705:Y707"/>
    <mergeCell ref="Z705:Z707"/>
    <mergeCell ref="AA705:AA707"/>
    <mergeCell ref="AB705:AB707"/>
    <mergeCell ref="AC705:AC707"/>
    <mergeCell ref="AI697:AI699"/>
    <mergeCell ref="AJ697:AJ699"/>
    <mergeCell ref="AK697:AK699"/>
    <mergeCell ref="AL697:AL699"/>
    <mergeCell ref="V697:V698"/>
    <mergeCell ref="S697:S699"/>
    <mergeCell ref="T697:T699"/>
    <mergeCell ref="U697:U699"/>
    <mergeCell ref="Y697:Y699"/>
    <mergeCell ref="Z697:Z699"/>
    <mergeCell ref="AA697:AA699"/>
    <mergeCell ref="AB697:AB699"/>
    <mergeCell ref="AC697:AC699"/>
    <mergeCell ref="AK700:AK701"/>
    <mergeCell ref="AL700:AL701"/>
    <mergeCell ref="AM700:AM701"/>
    <mergeCell ref="AN700:AN701"/>
    <mergeCell ref="A702:A704"/>
    <mergeCell ref="B702:B704"/>
    <mergeCell ref="C702:C704"/>
    <mergeCell ref="D702:D704"/>
    <mergeCell ref="E702:E704"/>
    <mergeCell ref="F702:F704"/>
    <mergeCell ref="G702:G704"/>
    <mergeCell ref="H702:H704"/>
    <mergeCell ref="I702:I704"/>
    <mergeCell ref="M702:M704"/>
    <mergeCell ref="N702:N704"/>
    <mergeCell ref="O702:O704"/>
    <mergeCell ref="S702:S704"/>
    <mergeCell ref="T702:T704"/>
    <mergeCell ref="AB700:AB701"/>
    <mergeCell ref="AC700:AC701"/>
    <mergeCell ref="AD700:AD701"/>
    <mergeCell ref="AE700:AE701"/>
    <mergeCell ref="AF700:AF701"/>
    <mergeCell ref="AG700:AG701"/>
    <mergeCell ref="AH700:AH701"/>
    <mergeCell ref="AI700:AI701"/>
    <mergeCell ref="AJ700:AJ701"/>
    <mergeCell ref="S700:S701"/>
    <mergeCell ref="T700:T701"/>
    <mergeCell ref="U700:U701"/>
    <mergeCell ref="V700:V701"/>
    <mergeCell ref="W700:W701"/>
    <mergeCell ref="X700:X701"/>
    <mergeCell ref="Y700:Y701"/>
    <mergeCell ref="Z700:Z701"/>
    <mergeCell ref="AA700:AA701"/>
    <mergeCell ref="A695:A696"/>
    <mergeCell ref="B695:B696"/>
    <mergeCell ref="C695:C696"/>
    <mergeCell ref="E695:E696"/>
    <mergeCell ref="F695:F696"/>
    <mergeCell ref="G695:G696"/>
    <mergeCell ref="H695:H696"/>
    <mergeCell ref="I695:I696"/>
    <mergeCell ref="J695:J696"/>
    <mergeCell ref="K695:K696"/>
    <mergeCell ref="L695:L696"/>
    <mergeCell ref="M695:M696"/>
    <mergeCell ref="N695:N696"/>
    <mergeCell ref="O695:O696"/>
    <mergeCell ref="P695:P696"/>
    <mergeCell ref="Q695:Q696"/>
    <mergeCell ref="R695:R696"/>
    <mergeCell ref="AM697:AM699"/>
    <mergeCell ref="AN697:AN699"/>
    <mergeCell ref="AO697:AO699"/>
    <mergeCell ref="AP697:AP699"/>
    <mergeCell ref="AQ697:AQ699"/>
    <mergeCell ref="AR697:AR699"/>
    <mergeCell ref="A700:A701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N700:N701"/>
    <mergeCell ref="O700:O701"/>
    <mergeCell ref="P700:P701"/>
    <mergeCell ref="Q700:Q701"/>
    <mergeCell ref="R700:R701"/>
    <mergeCell ref="A697:A699"/>
    <mergeCell ref="B697:B699"/>
    <mergeCell ref="C697:C699"/>
    <mergeCell ref="D697:D699"/>
    <mergeCell ref="E697:E699"/>
    <mergeCell ref="F697:F699"/>
    <mergeCell ref="G697:G699"/>
    <mergeCell ref="H697:H699"/>
    <mergeCell ref="I697:I699"/>
    <mergeCell ref="J697:J699"/>
    <mergeCell ref="K697:K699"/>
    <mergeCell ref="L697:L699"/>
    <mergeCell ref="M697:M699"/>
    <mergeCell ref="N697:N699"/>
    <mergeCell ref="O697:O699"/>
    <mergeCell ref="P697:P699"/>
    <mergeCell ref="Q697:Q699"/>
    <mergeCell ref="R697:R699"/>
    <mergeCell ref="AD697:AD699"/>
    <mergeCell ref="AE697:AE699"/>
    <mergeCell ref="AF697:AF699"/>
    <mergeCell ref="AG697:AG699"/>
    <mergeCell ref="AH697:AH699"/>
    <mergeCell ref="Z678:Z694"/>
    <mergeCell ref="AA678:AA694"/>
    <mergeCell ref="AB678:AB694"/>
    <mergeCell ref="AC678:AC694"/>
    <mergeCell ref="AD678:AD694"/>
    <mergeCell ref="AE678:AE694"/>
    <mergeCell ref="AF678:AF694"/>
    <mergeCell ref="AG678:AG694"/>
    <mergeCell ref="AE695:AE696"/>
    <mergeCell ref="AF695:AF696"/>
    <mergeCell ref="AG695:AG696"/>
    <mergeCell ref="AH695:AH696"/>
    <mergeCell ref="AI695:AI696"/>
    <mergeCell ref="AJ695:AJ696"/>
    <mergeCell ref="AK695:AK696"/>
    <mergeCell ref="S695:S696"/>
    <mergeCell ref="T695:T696"/>
    <mergeCell ref="U695:U696"/>
    <mergeCell ref="AQ695:AQ696"/>
    <mergeCell ref="AR695:AR696"/>
    <mergeCell ref="V695:V696"/>
    <mergeCell ref="W695:W696"/>
    <mergeCell ref="X695:X696"/>
    <mergeCell ref="Y695:Y696"/>
    <mergeCell ref="Z695:Z696"/>
    <mergeCell ref="AA695:AA696"/>
    <mergeCell ref="AB695:AB696"/>
    <mergeCell ref="AC695:AC696"/>
    <mergeCell ref="AD695:AD696"/>
    <mergeCell ref="AL695:AL696"/>
    <mergeCell ref="AM695:AM696"/>
    <mergeCell ref="AN695:AN696"/>
    <mergeCell ref="D695:D696"/>
    <mergeCell ref="I687:I694"/>
    <mergeCell ref="H687:H694"/>
    <mergeCell ref="G678:G694"/>
    <mergeCell ref="AB672:AB677"/>
    <mergeCell ref="AC672:AC677"/>
    <mergeCell ref="AD672:AD677"/>
    <mergeCell ref="AE672:AE677"/>
    <mergeCell ref="AF672:AF677"/>
    <mergeCell ref="AG672:AG677"/>
    <mergeCell ref="AO672:AO677"/>
    <mergeCell ref="AP672:AP677"/>
    <mergeCell ref="J674:J675"/>
    <mergeCell ref="M672:M677"/>
    <mergeCell ref="I672:I677"/>
    <mergeCell ref="A672:A677"/>
    <mergeCell ref="B672:B677"/>
    <mergeCell ref="C672:C677"/>
    <mergeCell ref="D672:D677"/>
    <mergeCell ref="E672:E677"/>
    <mergeCell ref="F672:F677"/>
    <mergeCell ref="G672:G677"/>
    <mergeCell ref="H672:H677"/>
    <mergeCell ref="N672:N677"/>
    <mergeCell ref="O672:O677"/>
    <mergeCell ref="P672:P677"/>
    <mergeCell ref="Q672:Q677"/>
    <mergeCell ref="R672:R677"/>
    <mergeCell ref="S672:S677"/>
    <mergeCell ref="T672:T677"/>
    <mergeCell ref="U672:U677"/>
    <mergeCell ref="V672:V677"/>
    <mergeCell ref="W672:W677"/>
    <mergeCell ref="X672:X677"/>
    <mergeCell ref="AQ678:AQ694"/>
    <mergeCell ref="AR678:AR694"/>
    <mergeCell ref="J680:J681"/>
    <mergeCell ref="J684:J685"/>
    <mergeCell ref="J687:J688"/>
    <mergeCell ref="M687:M694"/>
    <mergeCell ref="J689:J690"/>
    <mergeCell ref="H684:H686"/>
    <mergeCell ref="I684:I686"/>
    <mergeCell ref="H678:H683"/>
    <mergeCell ref="I678:I683"/>
    <mergeCell ref="M678:M686"/>
    <mergeCell ref="J678:J679"/>
    <mergeCell ref="N678:N694"/>
    <mergeCell ref="O678:O694"/>
    <mergeCell ref="P678:P694"/>
    <mergeCell ref="Q678:Q694"/>
    <mergeCell ref="R678:R694"/>
    <mergeCell ref="S678:S694"/>
    <mergeCell ref="T678:T694"/>
    <mergeCell ref="U678:U694"/>
    <mergeCell ref="V678:V694"/>
    <mergeCell ref="W678:W694"/>
    <mergeCell ref="X678:X694"/>
    <mergeCell ref="AH678:AH694"/>
    <mergeCell ref="AI678:AI694"/>
    <mergeCell ref="AJ678:AJ694"/>
    <mergeCell ref="AK678:AK694"/>
    <mergeCell ref="AL678:AL694"/>
    <mergeCell ref="AM678:AM694"/>
    <mergeCell ref="AN678:AN694"/>
    <mergeCell ref="AO678:AO694"/>
    <mergeCell ref="AP678:AP694"/>
    <mergeCell ref="Y678:Y694"/>
    <mergeCell ref="AM669:AM671"/>
    <mergeCell ref="AN669:AN671"/>
    <mergeCell ref="AO669:AO671"/>
    <mergeCell ref="AP669:AP671"/>
    <mergeCell ref="AQ669:AQ671"/>
    <mergeCell ref="AR669:AR671"/>
    <mergeCell ref="J672:J673"/>
    <mergeCell ref="A669:A671"/>
    <mergeCell ref="B669:B671"/>
    <mergeCell ref="C669:C671"/>
    <mergeCell ref="D669:D671"/>
    <mergeCell ref="E669:E671"/>
    <mergeCell ref="F669:F671"/>
    <mergeCell ref="G669:G671"/>
    <mergeCell ref="H669:H671"/>
    <mergeCell ref="I669:I671"/>
    <mergeCell ref="J669:J671"/>
    <mergeCell ref="K669:K671"/>
    <mergeCell ref="L669:L671"/>
    <mergeCell ref="M669:M671"/>
    <mergeCell ref="N669:N671"/>
    <mergeCell ref="O669:O671"/>
    <mergeCell ref="P669:P671"/>
    <mergeCell ref="Q669:Q671"/>
    <mergeCell ref="R669:R671"/>
    <mergeCell ref="S666:S668"/>
    <mergeCell ref="AK666:AK668"/>
    <mergeCell ref="AL666:AL668"/>
    <mergeCell ref="AM666:AM668"/>
    <mergeCell ref="AN666:AN668"/>
    <mergeCell ref="AO666:AO668"/>
    <mergeCell ref="AH666:AH667"/>
    <mergeCell ref="Z666:Z668"/>
    <mergeCell ref="AA666:AA668"/>
    <mergeCell ref="AD669:AD671"/>
    <mergeCell ref="AE669:AE671"/>
    <mergeCell ref="AF669:AF671"/>
    <mergeCell ref="AG669:AG671"/>
    <mergeCell ref="AH669:AH671"/>
    <mergeCell ref="AI669:AI671"/>
    <mergeCell ref="AJ669:AJ671"/>
    <mergeCell ref="AK669:AK671"/>
    <mergeCell ref="AL669:AL671"/>
    <mergeCell ref="V669:V670"/>
    <mergeCell ref="S669:S671"/>
    <mergeCell ref="T669:T671"/>
    <mergeCell ref="U669:U671"/>
    <mergeCell ref="Y669:Y671"/>
    <mergeCell ref="Z669:Z671"/>
    <mergeCell ref="AA669:AA671"/>
    <mergeCell ref="AB669:AB671"/>
    <mergeCell ref="AC669:AC671"/>
    <mergeCell ref="AQ672:AQ677"/>
    <mergeCell ref="AR672:AR677"/>
    <mergeCell ref="AH672:AH677"/>
    <mergeCell ref="AI672:AI677"/>
    <mergeCell ref="AJ672:AJ677"/>
    <mergeCell ref="AK672:AK677"/>
    <mergeCell ref="AL672:AL677"/>
    <mergeCell ref="AM672:AM677"/>
    <mergeCell ref="AN672:AN677"/>
    <mergeCell ref="Y672:Y677"/>
    <mergeCell ref="Z672:Z677"/>
    <mergeCell ref="AA672:AA677"/>
    <mergeCell ref="AP666:AP668"/>
    <mergeCell ref="AQ666:AQ668"/>
    <mergeCell ref="AR666:AR668"/>
    <mergeCell ref="AF666:AF668"/>
    <mergeCell ref="AG666:AG668"/>
    <mergeCell ref="A666:A668"/>
    <mergeCell ref="B666:B668"/>
    <mergeCell ref="C666:C668"/>
    <mergeCell ref="D666:D668"/>
    <mergeCell ref="E666:E668"/>
    <mergeCell ref="F666:F668"/>
    <mergeCell ref="G666:G668"/>
    <mergeCell ref="H666:H668"/>
    <mergeCell ref="I666:I668"/>
    <mergeCell ref="J666:J668"/>
    <mergeCell ref="K666:K668"/>
    <mergeCell ref="L666:L668"/>
    <mergeCell ref="M666:M668"/>
    <mergeCell ref="N666:N668"/>
    <mergeCell ref="O666:O668"/>
    <mergeCell ref="P666:P668"/>
    <mergeCell ref="Q666:Q668"/>
    <mergeCell ref="R666:R668"/>
    <mergeCell ref="AE663:AE665"/>
    <mergeCell ref="AF663:AF665"/>
    <mergeCell ref="AG663:AG665"/>
    <mergeCell ref="AH663:AH665"/>
    <mergeCell ref="AI663:AI665"/>
    <mergeCell ref="AJ663:AJ665"/>
    <mergeCell ref="W663:W665"/>
    <mergeCell ref="X663:X665"/>
    <mergeCell ref="Y663:Y665"/>
    <mergeCell ref="AB666:AB668"/>
    <mergeCell ref="AC666:AC668"/>
    <mergeCell ref="AD666:AD668"/>
    <mergeCell ref="AE666:AE668"/>
    <mergeCell ref="T666:T668"/>
    <mergeCell ref="U666:U668"/>
    <mergeCell ref="V666:V668"/>
    <mergeCell ref="W666:W668"/>
    <mergeCell ref="X666:X668"/>
    <mergeCell ref="Y666:Y668"/>
    <mergeCell ref="F663:F665"/>
    <mergeCell ref="G663:G665"/>
    <mergeCell ref="H663:H665"/>
    <mergeCell ref="I663:I665"/>
    <mergeCell ref="M663:M665"/>
    <mergeCell ref="N663:N665"/>
    <mergeCell ref="O663:O665"/>
    <mergeCell ref="P663:P665"/>
    <mergeCell ref="Q663:Q665"/>
    <mergeCell ref="R663:R665"/>
    <mergeCell ref="S663:S665"/>
    <mergeCell ref="T663:T665"/>
    <mergeCell ref="U663:U665"/>
    <mergeCell ref="V663:V665"/>
    <mergeCell ref="AB663:AB665"/>
    <mergeCell ref="AC663:AC665"/>
    <mergeCell ref="AD663:AD665"/>
    <mergeCell ref="J663:J664"/>
    <mergeCell ref="O660:O662"/>
    <mergeCell ref="P660:P662"/>
    <mergeCell ref="AB660:AB662"/>
    <mergeCell ref="AC660:AC662"/>
    <mergeCell ref="AD660:AD662"/>
    <mergeCell ref="AE660:AE662"/>
    <mergeCell ref="AF660:AF662"/>
    <mergeCell ref="AG660:AG662"/>
    <mergeCell ref="AH660:AH662"/>
    <mergeCell ref="AR663:AR665"/>
    <mergeCell ref="A663:A665"/>
    <mergeCell ref="B663:B665"/>
    <mergeCell ref="C663:C665"/>
    <mergeCell ref="D663:D665"/>
    <mergeCell ref="E663:E665"/>
    <mergeCell ref="AI660:AI662"/>
    <mergeCell ref="AJ660:AJ662"/>
    <mergeCell ref="V660:V661"/>
    <mergeCell ref="Q660:Q662"/>
    <mergeCell ref="R660:R662"/>
    <mergeCell ref="S660:S662"/>
    <mergeCell ref="T660:T662"/>
    <mergeCell ref="U660:U662"/>
    <mergeCell ref="Y660:Y662"/>
    <mergeCell ref="Z660:Z662"/>
    <mergeCell ref="AA660:AA662"/>
    <mergeCell ref="AK663:AK665"/>
    <mergeCell ref="AL663:AL665"/>
    <mergeCell ref="AM663:AM665"/>
    <mergeCell ref="AN663:AN665"/>
    <mergeCell ref="AO663:AO665"/>
    <mergeCell ref="AP663:AP665"/>
    <mergeCell ref="AQ663:AQ665"/>
    <mergeCell ref="Z663:Z665"/>
    <mergeCell ref="AA663:AA665"/>
    <mergeCell ref="AK657:AK659"/>
    <mergeCell ref="AL657:AL659"/>
    <mergeCell ref="AM657:AM659"/>
    <mergeCell ref="AN657:AN659"/>
    <mergeCell ref="AO657:AO659"/>
    <mergeCell ref="AP657:AP659"/>
    <mergeCell ref="U657:U659"/>
    <mergeCell ref="Y657:Y659"/>
    <mergeCell ref="Z657:Z659"/>
    <mergeCell ref="AA657:AA659"/>
    <mergeCell ref="AK660:AK662"/>
    <mergeCell ref="AL660:AL662"/>
    <mergeCell ref="AM660:AM662"/>
    <mergeCell ref="AN660:AN662"/>
    <mergeCell ref="AO660:AO662"/>
    <mergeCell ref="AP660:AP662"/>
    <mergeCell ref="AQ657:AQ659"/>
    <mergeCell ref="AR657:AR659"/>
    <mergeCell ref="A657:A659"/>
    <mergeCell ref="B657:B659"/>
    <mergeCell ref="C657:C659"/>
    <mergeCell ref="D657:D659"/>
    <mergeCell ref="E657:E659"/>
    <mergeCell ref="F657:F659"/>
    <mergeCell ref="G657:G659"/>
    <mergeCell ref="H657:H659"/>
    <mergeCell ref="I657:I659"/>
    <mergeCell ref="J657:J659"/>
    <mergeCell ref="K657:K659"/>
    <mergeCell ref="L657:L659"/>
    <mergeCell ref="M657:M659"/>
    <mergeCell ref="N657:N659"/>
    <mergeCell ref="O657:O659"/>
    <mergeCell ref="P657:P659"/>
    <mergeCell ref="AB657:AB659"/>
    <mergeCell ref="AC657:AC659"/>
    <mergeCell ref="AD657:AD659"/>
    <mergeCell ref="AE657:AE659"/>
    <mergeCell ref="AF657:AF659"/>
    <mergeCell ref="AG657:AG659"/>
    <mergeCell ref="AH657:AH659"/>
    <mergeCell ref="AI657:AI659"/>
    <mergeCell ref="AJ657:AJ659"/>
    <mergeCell ref="V657:V658"/>
    <mergeCell ref="Q657:Q659"/>
    <mergeCell ref="R657:R659"/>
    <mergeCell ref="S657:S659"/>
    <mergeCell ref="T657:T659"/>
    <mergeCell ref="AQ660:AQ662"/>
    <mergeCell ref="AR660:AR662"/>
    <mergeCell ref="A660:A662"/>
    <mergeCell ref="B660:B662"/>
    <mergeCell ref="C660:C662"/>
    <mergeCell ref="D660:D662"/>
    <mergeCell ref="E660:E662"/>
    <mergeCell ref="F660:F662"/>
    <mergeCell ref="G660:G662"/>
    <mergeCell ref="H660:H662"/>
    <mergeCell ref="I660:I662"/>
    <mergeCell ref="J660:J662"/>
    <mergeCell ref="K660:K662"/>
    <mergeCell ref="L660:L662"/>
    <mergeCell ref="M660:M662"/>
    <mergeCell ref="N660:N662"/>
    <mergeCell ref="AR651:AR652"/>
    <mergeCell ref="Q651:Q652"/>
    <mergeCell ref="R651:R652"/>
    <mergeCell ref="AK653:AK656"/>
    <mergeCell ref="AL653:AL656"/>
    <mergeCell ref="AM653:AM656"/>
    <mergeCell ref="AN653:AN656"/>
    <mergeCell ref="AO653:AO656"/>
    <mergeCell ref="AP653:AP656"/>
    <mergeCell ref="AQ653:AQ656"/>
    <mergeCell ref="AR653:AR656"/>
    <mergeCell ref="A653:A656"/>
    <mergeCell ref="B653:B656"/>
    <mergeCell ref="C653:C656"/>
    <mergeCell ref="D653:D656"/>
    <mergeCell ref="E653:E656"/>
    <mergeCell ref="F653:F656"/>
    <mergeCell ref="G653:G656"/>
    <mergeCell ref="H653:H656"/>
    <mergeCell ref="I653:I656"/>
    <mergeCell ref="M653:M656"/>
    <mergeCell ref="N653:N656"/>
    <mergeCell ref="O653:O656"/>
    <mergeCell ref="P653:P656"/>
    <mergeCell ref="Q653:Q656"/>
    <mergeCell ref="R653:R656"/>
    <mergeCell ref="S653:S656"/>
    <mergeCell ref="AL651:AL652"/>
    <mergeCell ref="U651:U652"/>
    <mergeCell ref="V651:V652"/>
    <mergeCell ref="W651:W652"/>
    <mergeCell ref="X651:X652"/>
    <mergeCell ref="Y651:Y652"/>
    <mergeCell ref="Z651:Z652"/>
    <mergeCell ref="AA651:AA652"/>
    <mergeCell ref="AB651:AB652"/>
    <mergeCell ref="AB653:AB656"/>
    <mergeCell ref="AC653:AC656"/>
    <mergeCell ref="AD653:AD656"/>
    <mergeCell ref="AE653:AE656"/>
    <mergeCell ref="AF653:AF656"/>
    <mergeCell ref="AG653:AG656"/>
    <mergeCell ref="AH653:AH656"/>
    <mergeCell ref="AI653:AI656"/>
    <mergeCell ref="AJ653:AJ656"/>
    <mergeCell ref="U653:U656"/>
    <mergeCell ref="V653:V656"/>
    <mergeCell ref="W653:W656"/>
    <mergeCell ref="X653:X656"/>
    <mergeCell ref="Y653:Y656"/>
    <mergeCell ref="Z653:Z656"/>
    <mergeCell ref="AA653:AA656"/>
    <mergeCell ref="T651:T652"/>
    <mergeCell ref="J653:J654"/>
    <mergeCell ref="AE651:AE652"/>
    <mergeCell ref="AF651:AF652"/>
    <mergeCell ref="AG651:AG652"/>
    <mergeCell ref="AH651:AH652"/>
    <mergeCell ref="AI651:AI652"/>
    <mergeCell ref="AJ651:AJ652"/>
    <mergeCell ref="AK651:AK652"/>
    <mergeCell ref="T653:T656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I651:I652"/>
    <mergeCell ref="J651:J652"/>
    <mergeCell ref="K651:K652"/>
    <mergeCell ref="L651:L652"/>
    <mergeCell ref="M651:M652"/>
    <mergeCell ref="N651:N652"/>
    <mergeCell ref="O651:O652"/>
    <mergeCell ref="P651:P652"/>
    <mergeCell ref="S651:S652"/>
    <mergeCell ref="AM651:AM652"/>
    <mergeCell ref="AN651:AN652"/>
    <mergeCell ref="AO651:AO652"/>
    <mergeCell ref="AP651:AP652"/>
    <mergeCell ref="AQ651:AQ652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AM649:AM650"/>
    <mergeCell ref="AN649:AN650"/>
    <mergeCell ref="AO649:AO650"/>
    <mergeCell ref="AP649:AP650"/>
    <mergeCell ref="AQ649:AQ650"/>
    <mergeCell ref="AR649:AR650"/>
    <mergeCell ref="Q649:Q650"/>
    <mergeCell ref="R649:R650"/>
    <mergeCell ref="AB647:AB648"/>
    <mergeCell ref="AC647:AC648"/>
    <mergeCell ref="AD647:AD648"/>
    <mergeCell ref="AE647:AE648"/>
    <mergeCell ref="AF647:AF648"/>
    <mergeCell ref="AG647:AG648"/>
    <mergeCell ref="AH647:AH648"/>
    <mergeCell ref="AK647:AK648"/>
    <mergeCell ref="AL647:AL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L649:AL650"/>
    <mergeCell ref="S649:S650"/>
    <mergeCell ref="T649:T650"/>
    <mergeCell ref="U649:U650"/>
    <mergeCell ref="V649:V650"/>
    <mergeCell ref="W649:W650"/>
    <mergeCell ref="X649:X650"/>
    <mergeCell ref="Y649:Y650"/>
    <mergeCell ref="Z649:Z650"/>
    <mergeCell ref="AA649:AA650"/>
    <mergeCell ref="J647:J648"/>
    <mergeCell ref="K647:K648"/>
    <mergeCell ref="L647:L648"/>
    <mergeCell ref="M647:M648"/>
    <mergeCell ref="N647:N648"/>
    <mergeCell ref="O647:O648"/>
    <mergeCell ref="AB649:AB650"/>
    <mergeCell ref="AC649:AC650"/>
    <mergeCell ref="AD649:AD650"/>
    <mergeCell ref="AE649:AE650"/>
    <mergeCell ref="AF649:AF650"/>
    <mergeCell ref="AG649:AG650"/>
    <mergeCell ref="AH649:AH650"/>
    <mergeCell ref="AK649:AK650"/>
    <mergeCell ref="A647:A648"/>
    <mergeCell ref="B647:B648"/>
    <mergeCell ref="C647:C648"/>
    <mergeCell ref="D647:D648"/>
    <mergeCell ref="E647:E648"/>
    <mergeCell ref="F647:F648"/>
    <mergeCell ref="G647:G648"/>
    <mergeCell ref="H647:H648"/>
    <mergeCell ref="I647:I648"/>
    <mergeCell ref="R639:R641"/>
    <mergeCell ref="S639:S641"/>
    <mergeCell ref="T639:T641"/>
    <mergeCell ref="U639:U641"/>
    <mergeCell ref="Y639:Y641"/>
    <mergeCell ref="AH639:AH641"/>
    <mergeCell ref="AI639:AI641"/>
    <mergeCell ref="AJ639:AJ641"/>
    <mergeCell ref="AK639:AK641"/>
    <mergeCell ref="AL639:AL641"/>
    <mergeCell ref="AM639:AM641"/>
    <mergeCell ref="AN639:AN641"/>
    <mergeCell ref="AO639:AO641"/>
    <mergeCell ref="P644:P645"/>
    <mergeCell ref="A642:A646"/>
    <mergeCell ref="B642:B646"/>
    <mergeCell ref="C642:C646"/>
    <mergeCell ref="D642:D646"/>
    <mergeCell ref="E642:E646"/>
    <mergeCell ref="F642:F646"/>
    <mergeCell ref="G642:G646"/>
    <mergeCell ref="H642:H646"/>
    <mergeCell ref="I642:I646"/>
    <mergeCell ref="J642:J646"/>
    <mergeCell ref="K642:K646"/>
    <mergeCell ref="L642:L646"/>
    <mergeCell ref="M642:M646"/>
    <mergeCell ref="N642:N646"/>
    <mergeCell ref="O642:O646"/>
    <mergeCell ref="S642:S646"/>
    <mergeCell ref="P642:P643"/>
    <mergeCell ref="A639:A641"/>
    <mergeCell ref="B639:B641"/>
    <mergeCell ref="C639:C641"/>
    <mergeCell ref="D639:D641"/>
    <mergeCell ref="E639:E641"/>
    <mergeCell ref="F639:F641"/>
    <mergeCell ref="G639:G641"/>
    <mergeCell ref="H639:H641"/>
    <mergeCell ref="I639:I641"/>
    <mergeCell ref="J639:J641"/>
    <mergeCell ref="K639:K641"/>
    <mergeCell ref="L639:L641"/>
    <mergeCell ref="M639:M641"/>
    <mergeCell ref="N639:N641"/>
    <mergeCell ref="O639:O641"/>
    <mergeCell ref="P639:P641"/>
    <mergeCell ref="Q639:Q641"/>
    <mergeCell ref="AM647:AM648"/>
    <mergeCell ref="AN647:AN648"/>
    <mergeCell ref="AO647:AO648"/>
    <mergeCell ref="AQ632:AQ638"/>
    <mergeCell ref="AR632:AR638"/>
    <mergeCell ref="V639:V640"/>
    <mergeCell ref="AH632:AH638"/>
    <mergeCell ref="AI632:AI638"/>
    <mergeCell ref="AJ632:AJ638"/>
    <mergeCell ref="AK632:AK638"/>
    <mergeCell ref="AL632:AL638"/>
    <mergeCell ref="AM632:AM638"/>
    <mergeCell ref="AN632:AN638"/>
    <mergeCell ref="AO632:AO638"/>
    <mergeCell ref="AP632:AP638"/>
    <mergeCell ref="Y632:Y638"/>
    <mergeCell ref="Z632:Z638"/>
    <mergeCell ref="AA632:AA638"/>
    <mergeCell ref="AB632:AB638"/>
    <mergeCell ref="AC632:AC638"/>
    <mergeCell ref="AD632:AD638"/>
    <mergeCell ref="AE632:AE638"/>
    <mergeCell ref="AF632:AF638"/>
    <mergeCell ref="AG632:AG638"/>
    <mergeCell ref="AQ639:AQ641"/>
    <mergeCell ref="AR639:AR641"/>
    <mergeCell ref="P632:P638"/>
    <mergeCell ref="Q632:Q638"/>
    <mergeCell ref="R632:R638"/>
    <mergeCell ref="S632:S638"/>
    <mergeCell ref="T632:T638"/>
    <mergeCell ref="U632:U638"/>
    <mergeCell ref="V632:V638"/>
    <mergeCell ref="W632:W638"/>
    <mergeCell ref="X632:X638"/>
    <mergeCell ref="P647:P648"/>
    <mergeCell ref="Q647:Q648"/>
    <mergeCell ref="R647:R648"/>
    <mergeCell ref="AP647:AP648"/>
    <mergeCell ref="AQ647:AQ648"/>
    <mergeCell ref="AR647:AR648"/>
    <mergeCell ref="A632:A638"/>
    <mergeCell ref="B632:B638"/>
    <mergeCell ref="C632:C638"/>
    <mergeCell ref="D632:D638"/>
    <mergeCell ref="E632:E638"/>
    <mergeCell ref="F632:F638"/>
    <mergeCell ref="G632:G638"/>
    <mergeCell ref="H632:H638"/>
    <mergeCell ref="I632:I638"/>
    <mergeCell ref="J632:J633"/>
    <mergeCell ref="J634:J635"/>
    <mergeCell ref="M632:M638"/>
    <mergeCell ref="N632:N638"/>
    <mergeCell ref="O632:O638"/>
    <mergeCell ref="I622:I628"/>
    <mergeCell ref="H622:H628"/>
    <mergeCell ref="J622:J623"/>
    <mergeCell ref="J624:J625"/>
    <mergeCell ref="AH622:AH631"/>
    <mergeCell ref="AI622:AI631"/>
    <mergeCell ref="AJ622:AJ631"/>
    <mergeCell ref="AK622:AK631"/>
    <mergeCell ref="AL622:AL631"/>
    <mergeCell ref="AM622:AM631"/>
    <mergeCell ref="AN622:AN631"/>
    <mergeCell ref="AP639:AP641"/>
    <mergeCell ref="Z639:Z641"/>
    <mergeCell ref="AA639:AA641"/>
    <mergeCell ref="AB639:AB641"/>
    <mergeCell ref="AC639:AC641"/>
    <mergeCell ref="AD639:AD641"/>
    <mergeCell ref="AE639:AE641"/>
    <mergeCell ref="AF639:AF641"/>
    <mergeCell ref="AG639:AG641"/>
    <mergeCell ref="AO622:AO631"/>
    <mergeCell ref="AP622:AP631"/>
    <mergeCell ref="AM619:AM621"/>
    <mergeCell ref="AN619:AN621"/>
    <mergeCell ref="AO619:AO621"/>
    <mergeCell ref="AP619:AP621"/>
    <mergeCell ref="AQ619:AQ621"/>
    <mergeCell ref="AR619:AR621"/>
    <mergeCell ref="Q619:Q621"/>
    <mergeCell ref="R619:R621"/>
    <mergeCell ref="S619:S621"/>
    <mergeCell ref="T619:T621"/>
    <mergeCell ref="U619:U621"/>
    <mergeCell ref="Y619:Y621"/>
    <mergeCell ref="Z619:Z621"/>
    <mergeCell ref="AA619:AA621"/>
    <mergeCell ref="AB619:AB621"/>
    <mergeCell ref="AD619:AD621"/>
    <mergeCell ref="AE619:AE621"/>
    <mergeCell ref="AF619:AF621"/>
    <mergeCell ref="AG619:AG621"/>
    <mergeCell ref="AH619:AH621"/>
    <mergeCell ref="AI619:AI621"/>
    <mergeCell ref="A619:A621"/>
    <mergeCell ref="B619:B621"/>
    <mergeCell ref="C619:C621"/>
    <mergeCell ref="D619:D621"/>
    <mergeCell ref="E619:E621"/>
    <mergeCell ref="F619:F621"/>
    <mergeCell ref="G619:G621"/>
    <mergeCell ref="H619:H621"/>
    <mergeCell ref="I619:I621"/>
    <mergeCell ref="J619:J621"/>
    <mergeCell ref="K619:K621"/>
    <mergeCell ref="L619:L621"/>
    <mergeCell ref="M619:M621"/>
    <mergeCell ref="N619:N621"/>
    <mergeCell ref="O619:O621"/>
    <mergeCell ref="P619:P621"/>
    <mergeCell ref="AC619:AC621"/>
    <mergeCell ref="AJ619:AJ621"/>
    <mergeCell ref="AK619:AK621"/>
    <mergeCell ref="AL619:AL621"/>
    <mergeCell ref="V619:V620"/>
    <mergeCell ref="AM616:AM618"/>
    <mergeCell ref="AN616:AN618"/>
    <mergeCell ref="AO616:AO618"/>
    <mergeCell ref="AP616:AP618"/>
    <mergeCell ref="AQ616:AQ618"/>
    <mergeCell ref="AR616:AR618"/>
    <mergeCell ref="A616:A618"/>
    <mergeCell ref="B616:B618"/>
    <mergeCell ref="C616:C618"/>
    <mergeCell ref="D616:D618"/>
    <mergeCell ref="E616:E618"/>
    <mergeCell ref="F616:F618"/>
    <mergeCell ref="G616:G618"/>
    <mergeCell ref="H616:H618"/>
    <mergeCell ref="I616:I618"/>
    <mergeCell ref="J616:J618"/>
    <mergeCell ref="K616:K618"/>
    <mergeCell ref="L616:L618"/>
    <mergeCell ref="M616:M618"/>
    <mergeCell ref="N616:N618"/>
    <mergeCell ref="O616:O618"/>
    <mergeCell ref="P616:P618"/>
    <mergeCell ref="Q616:Q618"/>
    <mergeCell ref="R616:R618"/>
    <mergeCell ref="AB616:AB618"/>
    <mergeCell ref="AC616:AC618"/>
    <mergeCell ref="AD616:AD618"/>
    <mergeCell ref="AE616:AE618"/>
    <mergeCell ref="AF616:AF618"/>
    <mergeCell ref="AG616:AG618"/>
    <mergeCell ref="AH616:AH618"/>
    <mergeCell ref="AI616:AI618"/>
    <mergeCell ref="AJ616:AJ618"/>
    <mergeCell ref="AK616:AK618"/>
    <mergeCell ref="AL616:AL618"/>
    <mergeCell ref="V616:V617"/>
    <mergeCell ref="S616:S618"/>
    <mergeCell ref="T616:T618"/>
    <mergeCell ref="U616:U618"/>
    <mergeCell ref="Y616:Y618"/>
    <mergeCell ref="Z616:Z618"/>
    <mergeCell ref="AA616:AA618"/>
    <mergeCell ref="P613:P614"/>
    <mergeCell ref="A611:A615"/>
    <mergeCell ref="B611:B615"/>
    <mergeCell ref="C611:C615"/>
    <mergeCell ref="D611:D615"/>
    <mergeCell ref="E611:E615"/>
    <mergeCell ref="F611:F615"/>
    <mergeCell ref="G611:G615"/>
    <mergeCell ref="H611:H615"/>
    <mergeCell ref="I611:I615"/>
    <mergeCell ref="J611:J615"/>
    <mergeCell ref="K611:K615"/>
    <mergeCell ref="L611:L615"/>
    <mergeCell ref="M611:M615"/>
    <mergeCell ref="N611:N615"/>
    <mergeCell ref="O611:O615"/>
    <mergeCell ref="S611:S615"/>
    <mergeCell ref="AO609:AO610"/>
    <mergeCell ref="AP609:AP610"/>
    <mergeCell ref="AQ609:AQ610"/>
    <mergeCell ref="AR609:AR610"/>
    <mergeCell ref="P611:P612"/>
    <mergeCell ref="AD609:AD610"/>
    <mergeCell ref="AE609:AE610"/>
    <mergeCell ref="AF609:AF610"/>
    <mergeCell ref="AG609:AG610"/>
    <mergeCell ref="AH609:AH610"/>
    <mergeCell ref="AK609:AK610"/>
    <mergeCell ref="AL609:AL610"/>
    <mergeCell ref="AM609:AM610"/>
    <mergeCell ref="AN609:AN610"/>
    <mergeCell ref="U609:U610"/>
    <mergeCell ref="V609:V610"/>
    <mergeCell ref="W609:W610"/>
    <mergeCell ref="X609:X610"/>
    <mergeCell ref="Y609:Y610"/>
    <mergeCell ref="Z609:Z610"/>
    <mergeCell ref="AA609:AA610"/>
    <mergeCell ref="AB609:AB610"/>
    <mergeCell ref="AC609:AC610"/>
    <mergeCell ref="A609:A610"/>
    <mergeCell ref="B609:B610"/>
    <mergeCell ref="C609:C610"/>
    <mergeCell ref="D609:D610"/>
    <mergeCell ref="E609:E610"/>
    <mergeCell ref="F609:F610"/>
    <mergeCell ref="G609:G610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AD607:AD608"/>
    <mergeCell ref="AE607:AE608"/>
    <mergeCell ref="AF607:AF608"/>
    <mergeCell ref="AG607:AG608"/>
    <mergeCell ref="AH607:AH608"/>
    <mergeCell ref="AK607:AK608"/>
    <mergeCell ref="AL607:AL608"/>
    <mergeCell ref="AM607:AM608"/>
    <mergeCell ref="AN607:AN608"/>
    <mergeCell ref="U607:U608"/>
    <mergeCell ref="V607:V608"/>
    <mergeCell ref="W607:W608"/>
    <mergeCell ref="X607:X608"/>
    <mergeCell ref="Y607:Y608"/>
    <mergeCell ref="Z607:Z608"/>
    <mergeCell ref="AA607:AA608"/>
    <mergeCell ref="AB607:AB608"/>
    <mergeCell ref="AC607:AC608"/>
    <mergeCell ref="AQ604:AQ606"/>
    <mergeCell ref="AR604:AR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A604:A606"/>
    <mergeCell ref="B604:B606"/>
    <mergeCell ref="C604:C606"/>
    <mergeCell ref="D604:D606"/>
    <mergeCell ref="E604:E606"/>
    <mergeCell ref="F604:F606"/>
    <mergeCell ref="G604:G606"/>
    <mergeCell ref="H604:H606"/>
    <mergeCell ref="I604:I606"/>
    <mergeCell ref="J604:J606"/>
    <mergeCell ref="K604:K606"/>
    <mergeCell ref="L604:L606"/>
    <mergeCell ref="M604:M606"/>
    <mergeCell ref="N604:N606"/>
    <mergeCell ref="O604:O606"/>
    <mergeCell ref="P604:P606"/>
    <mergeCell ref="Q604:Q606"/>
    <mergeCell ref="R604:R606"/>
    <mergeCell ref="S604:S606"/>
    <mergeCell ref="T604:T606"/>
    <mergeCell ref="AF604:AF606"/>
    <mergeCell ref="AG604:AG606"/>
    <mergeCell ref="AH604:AH606"/>
    <mergeCell ref="AI604:AI606"/>
    <mergeCell ref="AJ604:AJ606"/>
    <mergeCell ref="AK604:AK606"/>
    <mergeCell ref="AL604:AL606"/>
    <mergeCell ref="AM604:AM606"/>
    <mergeCell ref="AN604:AN606"/>
    <mergeCell ref="V604:V605"/>
    <mergeCell ref="U604:U606"/>
    <mergeCell ref="Y604:Y606"/>
    <mergeCell ref="Z604:Z606"/>
    <mergeCell ref="AA604:AA606"/>
    <mergeCell ref="AB604:AB606"/>
    <mergeCell ref="AC604:AC606"/>
    <mergeCell ref="AD604:AD606"/>
    <mergeCell ref="AE604:AE606"/>
    <mergeCell ref="AO607:AO608"/>
    <mergeCell ref="AP607:AP608"/>
    <mergeCell ref="AQ607:AQ608"/>
    <mergeCell ref="AR607:AR608"/>
    <mergeCell ref="N592:N597"/>
    <mergeCell ref="O592:O597"/>
    <mergeCell ref="P592:P597"/>
    <mergeCell ref="Q592:Q597"/>
    <mergeCell ref="R592:R597"/>
    <mergeCell ref="S592:S597"/>
    <mergeCell ref="T592:T597"/>
    <mergeCell ref="U592:U597"/>
    <mergeCell ref="C592:C597"/>
    <mergeCell ref="A592:A597"/>
    <mergeCell ref="B592:B597"/>
    <mergeCell ref="P598:P599"/>
    <mergeCell ref="P600:P601"/>
    <mergeCell ref="O598:O603"/>
    <mergeCell ref="A598:A603"/>
    <mergeCell ref="B598:B603"/>
    <mergeCell ref="C598:C603"/>
    <mergeCell ref="D598:D603"/>
    <mergeCell ref="E598:E603"/>
    <mergeCell ref="F598:F603"/>
    <mergeCell ref="G598:G603"/>
    <mergeCell ref="N598:N603"/>
    <mergeCell ref="M598:M603"/>
    <mergeCell ref="AO598:AO603"/>
    <mergeCell ref="AP598:AP603"/>
    <mergeCell ref="AF598:AF603"/>
    <mergeCell ref="AG598:AG603"/>
    <mergeCell ref="AH598:AH603"/>
    <mergeCell ref="AI598:AI603"/>
    <mergeCell ref="AJ598:AJ603"/>
    <mergeCell ref="AK598:AK603"/>
    <mergeCell ref="AL598:AL603"/>
    <mergeCell ref="AM598:AM603"/>
    <mergeCell ref="AN598:AN603"/>
    <mergeCell ref="W598:W603"/>
    <mergeCell ref="X598:X603"/>
    <mergeCell ref="Y598:Y603"/>
    <mergeCell ref="Z598:Z603"/>
    <mergeCell ref="AA598:AA603"/>
    <mergeCell ref="AB598:AB603"/>
    <mergeCell ref="AN592:AN597"/>
    <mergeCell ref="AO592:AO597"/>
    <mergeCell ref="AP592:AP597"/>
    <mergeCell ref="D592:D597"/>
    <mergeCell ref="E592:E597"/>
    <mergeCell ref="F592:F597"/>
    <mergeCell ref="G592:G597"/>
    <mergeCell ref="H592:H597"/>
    <mergeCell ref="I592:I597"/>
    <mergeCell ref="J592:J593"/>
    <mergeCell ref="J594:J595"/>
    <mergeCell ref="M592:M597"/>
    <mergeCell ref="AQ592:AQ597"/>
    <mergeCell ref="AR592:AR597"/>
    <mergeCell ref="AA592:AA597"/>
    <mergeCell ref="AB592:AB597"/>
    <mergeCell ref="AC592:AC597"/>
    <mergeCell ref="AD592:AD597"/>
    <mergeCell ref="AE592:AE597"/>
    <mergeCell ref="AF592:AF597"/>
    <mergeCell ref="AG592:AG597"/>
    <mergeCell ref="AH592:AH597"/>
    <mergeCell ref="AI592:AI597"/>
    <mergeCell ref="S598:S603"/>
    <mergeCell ref="T598:T603"/>
    <mergeCell ref="U598:U603"/>
    <mergeCell ref="V598:V603"/>
    <mergeCell ref="AQ598:AQ603"/>
    <mergeCell ref="AR598:AR603"/>
    <mergeCell ref="AC598:AC603"/>
    <mergeCell ref="AD598:AD603"/>
    <mergeCell ref="AE598:AE603"/>
    <mergeCell ref="V592:V597"/>
    <mergeCell ref="W592:W597"/>
    <mergeCell ref="X592:X597"/>
    <mergeCell ref="Y592:Y597"/>
    <mergeCell ref="Z592:Z597"/>
    <mergeCell ref="R589:R591"/>
    <mergeCell ref="S589:S591"/>
    <mergeCell ref="T589:T591"/>
    <mergeCell ref="U589:U591"/>
    <mergeCell ref="Y589:Y591"/>
    <mergeCell ref="AH589:AH591"/>
    <mergeCell ref="AI589:AI591"/>
    <mergeCell ref="AJ589:AJ591"/>
    <mergeCell ref="AJ592:AJ597"/>
    <mergeCell ref="AK592:AK597"/>
    <mergeCell ref="AL592:AL597"/>
    <mergeCell ref="AM592:AM597"/>
    <mergeCell ref="A589:A591"/>
    <mergeCell ref="B589:B591"/>
    <mergeCell ref="C589:C591"/>
    <mergeCell ref="D589:D591"/>
    <mergeCell ref="E589:E591"/>
    <mergeCell ref="F589:F591"/>
    <mergeCell ref="G589:G591"/>
    <mergeCell ref="H589:H591"/>
    <mergeCell ref="I589:I591"/>
    <mergeCell ref="J589:J591"/>
    <mergeCell ref="K589:K591"/>
    <mergeCell ref="L589:L591"/>
    <mergeCell ref="M589:M591"/>
    <mergeCell ref="N589:N591"/>
    <mergeCell ref="O589:O591"/>
    <mergeCell ref="P589:P591"/>
    <mergeCell ref="Q589:Q591"/>
    <mergeCell ref="AK589:AK591"/>
    <mergeCell ref="AL589:AL591"/>
    <mergeCell ref="AM589:AM591"/>
    <mergeCell ref="AN589:AN591"/>
    <mergeCell ref="AO589:AO591"/>
    <mergeCell ref="AP589:AP591"/>
    <mergeCell ref="Z589:Z591"/>
    <mergeCell ref="AA589:AA591"/>
    <mergeCell ref="AB589:AB591"/>
    <mergeCell ref="AC589:AC591"/>
    <mergeCell ref="AD589:AD591"/>
    <mergeCell ref="AE589:AE591"/>
    <mergeCell ref="AF589:AF591"/>
    <mergeCell ref="AG589:AG591"/>
    <mergeCell ref="AQ586:AQ588"/>
    <mergeCell ref="AR586:AR588"/>
    <mergeCell ref="V589:V590"/>
    <mergeCell ref="AQ589:AQ591"/>
    <mergeCell ref="AR589:AR591"/>
    <mergeCell ref="AL586:AL588"/>
    <mergeCell ref="AM586:AM588"/>
    <mergeCell ref="AN586:AN588"/>
    <mergeCell ref="AO586:AO588"/>
    <mergeCell ref="AP586:AP588"/>
    <mergeCell ref="Z586:Z588"/>
    <mergeCell ref="AA586:AA588"/>
    <mergeCell ref="AB586:AB588"/>
    <mergeCell ref="AC586:AC588"/>
    <mergeCell ref="AD586:AD588"/>
    <mergeCell ref="AE586:AE588"/>
    <mergeCell ref="AF586:AF588"/>
    <mergeCell ref="AG586:AG588"/>
    <mergeCell ref="A586:A588"/>
    <mergeCell ref="B586:B588"/>
    <mergeCell ref="C586:C588"/>
    <mergeCell ref="D586:D588"/>
    <mergeCell ref="E586:E588"/>
    <mergeCell ref="F586:F588"/>
    <mergeCell ref="G586:G588"/>
    <mergeCell ref="H586:H588"/>
    <mergeCell ref="I586:I588"/>
    <mergeCell ref="J586:J588"/>
    <mergeCell ref="K586:K588"/>
    <mergeCell ref="L586:L588"/>
    <mergeCell ref="M586:M588"/>
    <mergeCell ref="N586:N588"/>
    <mergeCell ref="O586:O588"/>
    <mergeCell ref="P586:P588"/>
    <mergeCell ref="Q586:Q588"/>
    <mergeCell ref="AD583:AD585"/>
    <mergeCell ref="AE583:AE585"/>
    <mergeCell ref="AQ583:AQ585"/>
    <mergeCell ref="AR583:AR585"/>
    <mergeCell ref="V586:V587"/>
    <mergeCell ref="S583:S585"/>
    <mergeCell ref="T583:T585"/>
    <mergeCell ref="U583:U585"/>
    <mergeCell ref="V583:V585"/>
    <mergeCell ref="W583:W585"/>
    <mergeCell ref="X583:X585"/>
    <mergeCell ref="Y583:Y585"/>
    <mergeCell ref="Z583:Z585"/>
    <mergeCell ref="AA583:AA585"/>
    <mergeCell ref="J583:J585"/>
    <mergeCell ref="K583:K585"/>
    <mergeCell ref="L583:L585"/>
    <mergeCell ref="M583:M585"/>
    <mergeCell ref="N583:N585"/>
    <mergeCell ref="O583:O585"/>
    <mergeCell ref="P583:P585"/>
    <mergeCell ref="Q583:Q585"/>
    <mergeCell ref="R583:R585"/>
    <mergeCell ref="R586:R588"/>
    <mergeCell ref="S586:S588"/>
    <mergeCell ref="T586:T588"/>
    <mergeCell ref="U586:U588"/>
    <mergeCell ref="Y586:Y588"/>
    <mergeCell ref="AH586:AH588"/>
    <mergeCell ref="AI586:AI588"/>
    <mergeCell ref="AJ586:AJ588"/>
    <mergeCell ref="AK586:AK588"/>
    <mergeCell ref="S580:S582"/>
    <mergeCell ref="T580:T582"/>
    <mergeCell ref="U580:U582"/>
    <mergeCell ref="Y580:Y582"/>
    <mergeCell ref="AH580:AH582"/>
    <mergeCell ref="AI580:AI582"/>
    <mergeCell ref="AJ580:AJ582"/>
    <mergeCell ref="AK580:AK582"/>
    <mergeCell ref="AL580:AL582"/>
    <mergeCell ref="AM580:AM582"/>
    <mergeCell ref="AN580:AN582"/>
    <mergeCell ref="AO580:AO582"/>
    <mergeCell ref="C583:C585"/>
    <mergeCell ref="A583:A585"/>
    <mergeCell ref="B583:B585"/>
    <mergeCell ref="D583:D585"/>
    <mergeCell ref="E583:E585"/>
    <mergeCell ref="F583:F585"/>
    <mergeCell ref="G583:G585"/>
    <mergeCell ref="H583:H585"/>
    <mergeCell ref="I583:I585"/>
    <mergeCell ref="AN583:AN584"/>
    <mergeCell ref="AF583:AF585"/>
    <mergeCell ref="AG583:AG585"/>
    <mergeCell ref="AH583:AH585"/>
    <mergeCell ref="AI583:AI585"/>
    <mergeCell ref="AJ583:AJ585"/>
    <mergeCell ref="AK583:AK585"/>
    <mergeCell ref="AL583:AL585"/>
    <mergeCell ref="AM583:AM585"/>
    <mergeCell ref="AB583:AB585"/>
    <mergeCell ref="AC583:AC585"/>
    <mergeCell ref="AR574:AR579"/>
    <mergeCell ref="J576:J577"/>
    <mergeCell ref="V580:V581"/>
    <mergeCell ref="AI574:AI579"/>
    <mergeCell ref="AJ574:AJ579"/>
    <mergeCell ref="AK574:AK579"/>
    <mergeCell ref="AL574:AL579"/>
    <mergeCell ref="AM574:AM579"/>
    <mergeCell ref="AN574:AN579"/>
    <mergeCell ref="AO574:AO579"/>
    <mergeCell ref="AP574:AP579"/>
    <mergeCell ref="AQ574:AQ579"/>
    <mergeCell ref="Z574:Z579"/>
    <mergeCell ref="AA574:AA579"/>
    <mergeCell ref="AB574:AB579"/>
    <mergeCell ref="AC574:AC579"/>
    <mergeCell ref="AD574:AD579"/>
    <mergeCell ref="AE574:AE579"/>
    <mergeCell ref="AF574:AF579"/>
    <mergeCell ref="AG574:AG579"/>
    <mergeCell ref="AH574:AH579"/>
    <mergeCell ref="AQ580:AQ582"/>
    <mergeCell ref="AR580:AR582"/>
    <mergeCell ref="J580:J582"/>
    <mergeCell ref="K580:K582"/>
    <mergeCell ref="L580:L582"/>
    <mergeCell ref="M580:M582"/>
    <mergeCell ref="N580:N582"/>
    <mergeCell ref="O580:O582"/>
    <mergeCell ref="P580:P582"/>
    <mergeCell ref="Q580:Q582"/>
    <mergeCell ref="R580:R582"/>
    <mergeCell ref="T574:T579"/>
    <mergeCell ref="U574:U579"/>
    <mergeCell ref="V574:V579"/>
    <mergeCell ref="W574:W579"/>
    <mergeCell ref="X574:X579"/>
    <mergeCell ref="Y574:Y579"/>
    <mergeCell ref="V571:V572"/>
    <mergeCell ref="A569:A573"/>
    <mergeCell ref="B569:B573"/>
    <mergeCell ref="C569:C573"/>
    <mergeCell ref="D569:D573"/>
    <mergeCell ref="E569:E573"/>
    <mergeCell ref="F569:F573"/>
    <mergeCell ref="G569:G573"/>
    <mergeCell ref="AP580:AP582"/>
    <mergeCell ref="Z580:Z582"/>
    <mergeCell ref="AA580:AA582"/>
    <mergeCell ref="AB580:AB582"/>
    <mergeCell ref="AC580:AC582"/>
    <mergeCell ref="AD580:AD582"/>
    <mergeCell ref="AE580:AE582"/>
    <mergeCell ref="AF580:AF582"/>
    <mergeCell ref="AG580:AG582"/>
    <mergeCell ref="A580:A582"/>
    <mergeCell ref="B580:B582"/>
    <mergeCell ref="C580:C582"/>
    <mergeCell ref="D580:D582"/>
    <mergeCell ref="E580:E582"/>
    <mergeCell ref="F580:F582"/>
    <mergeCell ref="G580:G582"/>
    <mergeCell ref="H580:H582"/>
    <mergeCell ref="I580:I582"/>
    <mergeCell ref="A574:A579"/>
    <mergeCell ref="B574:B579"/>
    <mergeCell ref="C574:C579"/>
    <mergeCell ref="D574:D579"/>
    <mergeCell ref="E574:E579"/>
    <mergeCell ref="F574:F579"/>
    <mergeCell ref="G574:G579"/>
    <mergeCell ref="H574:H579"/>
    <mergeCell ref="I574:I579"/>
    <mergeCell ref="J574:J575"/>
    <mergeCell ref="M574:M579"/>
    <mergeCell ref="N574:N579"/>
    <mergeCell ref="O574:O579"/>
    <mergeCell ref="P574:P579"/>
    <mergeCell ref="Q574:Q579"/>
    <mergeCell ref="R574:R579"/>
    <mergeCell ref="S574:S579"/>
    <mergeCell ref="H569:H573"/>
    <mergeCell ref="I569:I573"/>
    <mergeCell ref="J569:J573"/>
    <mergeCell ref="K569:K573"/>
    <mergeCell ref="L569:L573"/>
    <mergeCell ref="M569:M573"/>
    <mergeCell ref="N569:N573"/>
    <mergeCell ref="O569:O573"/>
    <mergeCell ref="P569:P573"/>
    <mergeCell ref="Q569:Q573"/>
    <mergeCell ref="R569:R573"/>
    <mergeCell ref="S569:S573"/>
    <mergeCell ref="T569:T573"/>
    <mergeCell ref="U569:U573"/>
    <mergeCell ref="Y569:Y573"/>
    <mergeCell ref="AR564:AR568"/>
    <mergeCell ref="AR569:AR573"/>
    <mergeCell ref="V566:V567"/>
    <mergeCell ref="A564:A568"/>
    <mergeCell ref="B564:B568"/>
    <mergeCell ref="C564:C568"/>
    <mergeCell ref="D564:D568"/>
    <mergeCell ref="E564:E568"/>
    <mergeCell ref="F564:F568"/>
    <mergeCell ref="G564:G568"/>
    <mergeCell ref="H564:H568"/>
    <mergeCell ref="I564:I568"/>
    <mergeCell ref="J564:J568"/>
    <mergeCell ref="K564:K568"/>
    <mergeCell ref="L564:L568"/>
    <mergeCell ref="M564:M568"/>
    <mergeCell ref="N564:N568"/>
    <mergeCell ref="O564:O568"/>
    <mergeCell ref="P564:P568"/>
    <mergeCell ref="Q564:Q568"/>
    <mergeCell ref="R564:R568"/>
    <mergeCell ref="S564:S568"/>
    <mergeCell ref="T564:T568"/>
    <mergeCell ref="U564:U568"/>
    <mergeCell ref="Y564:Y568"/>
    <mergeCell ref="AI564:AI568"/>
    <mergeCell ref="AJ564:AJ568"/>
    <mergeCell ref="AK564:AK568"/>
    <mergeCell ref="AL564:AL568"/>
    <mergeCell ref="AM564:AM568"/>
    <mergeCell ref="AN564:AN568"/>
    <mergeCell ref="AO564:AO568"/>
    <mergeCell ref="AP564:AP568"/>
    <mergeCell ref="AQ564:AQ568"/>
    <mergeCell ref="Z564:Z568"/>
    <mergeCell ref="AA564:AA568"/>
    <mergeCell ref="AB564:AB568"/>
    <mergeCell ref="AC564:AC568"/>
    <mergeCell ref="AD564:AD568"/>
    <mergeCell ref="AE564:AE568"/>
    <mergeCell ref="AF564:AF568"/>
    <mergeCell ref="AG564:AG568"/>
    <mergeCell ref="AH564:AH568"/>
    <mergeCell ref="V564:V565"/>
    <mergeCell ref="Y561:Y563"/>
    <mergeCell ref="Z561:Z563"/>
    <mergeCell ref="AI561:AI563"/>
    <mergeCell ref="AJ561:AJ563"/>
    <mergeCell ref="AK561:AK563"/>
    <mergeCell ref="AL561:AL563"/>
    <mergeCell ref="AM561:AM563"/>
    <mergeCell ref="AN561:AN563"/>
    <mergeCell ref="AO561:AO563"/>
    <mergeCell ref="AP561:AP563"/>
    <mergeCell ref="AQ561:AQ563"/>
    <mergeCell ref="AA561:AA563"/>
    <mergeCell ref="AB561:AB563"/>
    <mergeCell ref="AC561:AC563"/>
    <mergeCell ref="AD561:AD563"/>
    <mergeCell ref="AE561:AE563"/>
    <mergeCell ref="AF561:AF563"/>
    <mergeCell ref="AG561:AG563"/>
    <mergeCell ref="AH561:AH563"/>
    <mergeCell ref="AI569:AI573"/>
    <mergeCell ref="AJ569:AJ573"/>
    <mergeCell ref="V569:V570"/>
    <mergeCell ref="AK569:AK573"/>
    <mergeCell ref="AL569:AL573"/>
    <mergeCell ref="AM569:AM573"/>
    <mergeCell ref="AN569:AN573"/>
    <mergeCell ref="AO569:AO573"/>
    <mergeCell ref="AP569:AP573"/>
    <mergeCell ref="AQ569:AQ573"/>
    <mergeCell ref="Z569:Z573"/>
    <mergeCell ref="AA569:AA573"/>
    <mergeCell ref="AB569:AB573"/>
    <mergeCell ref="AC569:AC573"/>
    <mergeCell ref="AD569:AD573"/>
    <mergeCell ref="AE569:AE573"/>
    <mergeCell ref="AF569:AF573"/>
    <mergeCell ref="AG569:AG573"/>
    <mergeCell ref="AH569:AH573"/>
    <mergeCell ref="AR558:AR560"/>
    <mergeCell ref="V561:V562"/>
    <mergeCell ref="A558:A560"/>
    <mergeCell ref="B558:B560"/>
    <mergeCell ref="C558:C560"/>
    <mergeCell ref="D558:D560"/>
    <mergeCell ref="E558:E560"/>
    <mergeCell ref="F558:F560"/>
    <mergeCell ref="G558:G560"/>
    <mergeCell ref="H558:H560"/>
    <mergeCell ref="I558:I560"/>
    <mergeCell ref="J558:J560"/>
    <mergeCell ref="K558:K560"/>
    <mergeCell ref="L558:L560"/>
    <mergeCell ref="M558:M560"/>
    <mergeCell ref="N558:N560"/>
    <mergeCell ref="O558:O560"/>
    <mergeCell ref="P558:P560"/>
    <mergeCell ref="Q558:Q560"/>
    <mergeCell ref="R558:R560"/>
    <mergeCell ref="S558:S560"/>
    <mergeCell ref="T558:T560"/>
    <mergeCell ref="U558:U560"/>
    <mergeCell ref="Y558:Y560"/>
    <mergeCell ref="Z558:Z560"/>
    <mergeCell ref="AI558:AI560"/>
    <mergeCell ref="AJ558:AJ560"/>
    <mergeCell ref="AK558:AK560"/>
    <mergeCell ref="AL558:AL560"/>
    <mergeCell ref="AM558:AM560"/>
    <mergeCell ref="AN558:AN560"/>
    <mergeCell ref="AO558:AO560"/>
    <mergeCell ref="AP558:AP560"/>
    <mergeCell ref="AQ558:AQ560"/>
    <mergeCell ref="AA558:AA560"/>
    <mergeCell ref="AB558:AB560"/>
    <mergeCell ref="AC558:AC560"/>
    <mergeCell ref="AD558:AD560"/>
    <mergeCell ref="AE558:AE560"/>
    <mergeCell ref="AF558:AF560"/>
    <mergeCell ref="AG558:AG560"/>
    <mergeCell ref="AH558:AH560"/>
    <mergeCell ref="AR561:AR563"/>
    <mergeCell ref="A561:A563"/>
    <mergeCell ref="B561:B563"/>
    <mergeCell ref="C561:C563"/>
    <mergeCell ref="D561:D563"/>
    <mergeCell ref="E561:E563"/>
    <mergeCell ref="F561:F563"/>
    <mergeCell ref="G561:G563"/>
    <mergeCell ref="H561:H563"/>
    <mergeCell ref="I561:I563"/>
    <mergeCell ref="J561:J563"/>
    <mergeCell ref="K561:K563"/>
    <mergeCell ref="L561:L563"/>
    <mergeCell ref="M561:M563"/>
    <mergeCell ref="N561:N563"/>
    <mergeCell ref="O561:O563"/>
    <mergeCell ref="P561:P563"/>
    <mergeCell ref="Q561:Q563"/>
    <mergeCell ref="R561:R563"/>
    <mergeCell ref="S561:S563"/>
    <mergeCell ref="T561:T563"/>
    <mergeCell ref="U561:U563"/>
    <mergeCell ref="R556:R557"/>
    <mergeCell ref="S556:S557"/>
    <mergeCell ref="T556:T557"/>
    <mergeCell ref="U556:U557"/>
    <mergeCell ref="AH551:AH555"/>
    <mergeCell ref="AI551:AI555"/>
    <mergeCell ref="AJ551:AJ555"/>
    <mergeCell ref="AK551:AK555"/>
    <mergeCell ref="AL551:AL555"/>
    <mergeCell ref="AM551:AM555"/>
    <mergeCell ref="AN551:AN555"/>
    <mergeCell ref="AO551:AO555"/>
    <mergeCell ref="AN556:AN557"/>
    <mergeCell ref="V558:V559"/>
    <mergeCell ref="AE556:AE557"/>
    <mergeCell ref="AF556:AF557"/>
    <mergeCell ref="AG556:AG557"/>
    <mergeCell ref="AH556:AH557"/>
    <mergeCell ref="AI556:AI557"/>
    <mergeCell ref="AJ556:AJ557"/>
    <mergeCell ref="AK556:AK557"/>
    <mergeCell ref="AL556:AL557"/>
    <mergeCell ref="AM556:AM557"/>
    <mergeCell ref="V556:V557"/>
    <mergeCell ref="W556:W557"/>
    <mergeCell ref="X556:X557"/>
    <mergeCell ref="Y556:Y557"/>
    <mergeCell ref="Z556:Z557"/>
    <mergeCell ref="AA556:AA557"/>
    <mergeCell ref="AB556:AB557"/>
    <mergeCell ref="AC556:AC557"/>
    <mergeCell ref="AD556:AD557"/>
    <mergeCell ref="D556:D557"/>
    <mergeCell ref="A556:A557"/>
    <mergeCell ref="B556:B557"/>
    <mergeCell ref="C556:C557"/>
    <mergeCell ref="E556:E557"/>
    <mergeCell ref="F556:F557"/>
    <mergeCell ref="G556:G557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AQ548:AQ550"/>
    <mergeCell ref="AR548:AR550"/>
    <mergeCell ref="A551:A555"/>
    <mergeCell ref="B551:B555"/>
    <mergeCell ref="C551:C555"/>
    <mergeCell ref="D551:D555"/>
    <mergeCell ref="E551:E555"/>
    <mergeCell ref="F551:F555"/>
    <mergeCell ref="G551:G555"/>
    <mergeCell ref="H551:H555"/>
    <mergeCell ref="I551:I555"/>
    <mergeCell ref="J551:J555"/>
    <mergeCell ref="K551:K555"/>
    <mergeCell ref="L551:L555"/>
    <mergeCell ref="M551:M555"/>
    <mergeCell ref="N551:N555"/>
    <mergeCell ref="O551:O555"/>
    <mergeCell ref="P551:P555"/>
    <mergeCell ref="Q551:Q555"/>
    <mergeCell ref="R551:R555"/>
    <mergeCell ref="S551:S555"/>
    <mergeCell ref="T551:T555"/>
    <mergeCell ref="AQ551:AQ555"/>
    <mergeCell ref="AR551:AR555"/>
    <mergeCell ref="V553:V554"/>
    <mergeCell ref="AP548:AP550"/>
    <mergeCell ref="W548:W550"/>
    <mergeCell ref="X548:X550"/>
    <mergeCell ref="Y548:Y550"/>
    <mergeCell ref="Z548:Z550"/>
    <mergeCell ref="AA548:AA550"/>
    <mergeCell ref="AB548:AB549"/>
    <mergeCell ref="AE548:AE550"/>
    <mergeCell ref="AF548:AF550"/>
    <mergeCell ref="AG548:AG550"/>
    <mergeCell ref="AP551:AP555"/>
    <mergeCell ref="Y551:Y555"/>
    <mergeCell ref="Z551:Z555"/>
    <mergeCell ref="AA551:AA555"/>
    <mergeCell ref="AB551:AB555"/>
    <mergeCell ref="AC551:AC555"/>
    <mergeCell ref="AD551:AD555"/>
    <mergeCell ref="AE551:AE555"/>
    <mergeCell ref="AF551:AF555"/>
    <mergeCell ref="AG551:AG555"/>
    <mergeCell ref="R548:R550"/>
    <mergeCell ref="S548:S550"/>
    <mergeCell ref="T548:T550"/>
    <mergeCell ref="U548:U550"/>
    <mergeCell ref="V548:V550"/>
    <mergeCell ref="AF546:AF547"/>
    <mergeCell ref="AG546:AG547"/>
    <mergeCell ref="AH546:AH547"/>
    <mergeCell ref="AK546:AK547"/>
    <mergeCell ref="AL546:AL547"/>
    <mergeCell ref="AM546:AM547"/>
    <mergeCell ref="AN546:AN547"/>
    <mergeCell ref="AO546:AO547"/>
    <mergeCell ref="U551:U555"/>
    <mergeCell ref="V551:V552"/>
    <mergeCell ref="AH548:AH550"/>
    <mergeCell ref="AI548:AI550"/>
    <mergeCell ref="AJ548:AJ550"/>
    <mergeCell ref="AK548:AK550"/>
    <mergeCell ref="AL548:AL550"/>
    <mergeCell ref="AM548:AM550"/>
    <mergeCell ref="AN548:AN550"/>
    <mergeCell ref="AO548:AO550"/>
    <mergeCell ref="C548:C550"/>
    <mergeCell ref="D548:D550"/>
    <mergeCell ref="A548:A550"/>
    <mergeCell ref="B548:B550"/>
    <mergeCell ref="E548:E550"/>
    <mergeCell ref="F548:F550"/>
    <mergeCell ref="G548:G550"/>
    <mergeCell ref="H548:H550"/>
    <mergeCell ref="I548:I550"/>
    <mergeCell ref="J548:J550"/>
    <mergeCell ref="K548:K550"/>
    <mergeCell ref="L548:L550"/>
    <mergeCell ref="M548:M550"/>
    <mergeCell ref="N548:N550"/>
    <mergeCell ref="O548:O550"/>
    <mergeCell ref="P548:P550"/>
    <mergeCell ref="Q548:Q550"/>
    <mergeCell ref="A546:A547"/>
    <mergeCell ref="B546:B547"/>
    <mergeCell ref="C546:C547"/>
    <mergeCell ref="D546:D547"/>
    <mergeCell ref="E546:E547"/>
    <mergeCell ref="F546:F547"/>
    <mergeCell ref="G546:G547"/>
    <mergeCell ref="H546:H547"/>
    <mergeCell ref="I546:I547"/>
    <mergeCell ref="J546:J547"/>
    <mergeCell ref="K546:K547"/>
    <mergeCell ref="L546:L547"/>
    <mergeCell ref="M546:M547"/>
    <mergeCell ref="N546:N547"/>
    <mergeCell ref="O546:O547"/>
    <mergeCell ref="P546:P547"/>
    <mergeCell ref="Q546:Q547"/>
    <mergeCell ref="R546:R547"/>
    <mergeCell ref="S546:S547"/>
    <mergeCell ref="T546:T547"/>
    <mergeCell ref="AQ546:AQ547"/>
    <mergeCell ref="AR546:AR547"/>
    <mergeCell ref="AP543:AP545"/>
    <mergeCell ref="C543:C545"/>
    <mergeCell ref="B543:B545"/>
    <mergeCell ref="A543:A545"/>
    <mergeCell ref="S543:S545"/>
    <mergeCell ref="T543:T545"/>
    <mergeCell ref="U543:U545"/>
    <mergeCell ref="V543:V545"/>
    <mergeCell ref="W543:W545"/>
    <mergeCell ref="X543:X545"/>
    <mergeCell ref="AP546:AP547"/>
    <mergeCell ref="W546:W547"/>
    <mergeCell ref="X546:X547"/>
    <mergeCell ref="Y546:Y547"/>
    <mergeCell ref="Z546:Z547"/>
    <mergeCell ref="AA546:AA547"/>
    <mergeCell ref="AB546:AB547"/>
    <mergeCell ref="AC546:AC547"/>
    <mergeCell ref="AD546:AD547"/>
    <mergeCell ref="AE546:AE547"/>
    <mergeCell ref="U546:U547"/>
    <mergeCell ref="V546:V547"/>
    <mergeCell ref="AH543:AH545"/>
    <mergeCell ref="AI543:AI545"/>
    <mergeCell ref="AJ543:AJ545"/>
    <mergeCell ref="AK543:AK545"/>
    <mergeCell ref="AL543:AL545"/>
    <mergeCell ref="AM543:AM545"/>
    <mergeCell ref="AN543:AN545"/>
    <mergeCell ref="AO543:AO545"/>
    <mergeCell ref="K538:K542"/>
    <mergeCell ref="L538:L542"/>
    <mergeCell ref="M538:M542"/>
    <mergeCell ref="N538:N542"/>
    <mergeCell ref="O538:O542"/>
    <mergeCell ref="P538:P542"/>
    <mergeCell ref="Q538:Q542"/>
    <mergeCell ref="AQ538:AQ542"/>
    <mergeCell ref="AR538:AR542"/>
    <mergeCell ref="P543:P544"/>
    <mergeCell ref="O543:O545"/>
    <mergeCell ref="D543:D545"/>
    <mergeCell ref="E543:E545"/>
    <mergeCell ref="F543:F545"/>
    <mergeCell ref="G543:G545"/>
    <mergeCell ref="H543:H545"/>
    <mergeCell ref="I543:I545"/>
    <mergeCell ref="J543:J545"/>
    <mergeCell ref="K543:K545"/>
    <mergeCell ref="L543:L545"/>
    <mergeCell ref="M543:M545"/>
    <mergeCell ref="N543:N545"/>
    <mergeCell ref="Y543:Y545"/>
    <mergeCell ref="Z543:Z545"/>
    <mergeCell ref="AA543:AA545"/>
    <mergeCell ref="AB543:AB545"/>
    <mergeCell ref="AC543:AC545"/>
    <mergeCell ref="AD543:AD545"/>
    <mergeCell ref="AE543:AE545"/>
    <mergeCell ref="AF543:AF545"/>
    <mergeCell ref="AG543:AG545"/>
    <mergeCell ref="V540:V541"/>
    <mergeCell ref="AK538:AK542"/>
    <mergeCell ref="AL538:AL542"/>
    <mergeCell ref="AM538:AM542"/>
    <mergeCell ref="AN538:AN542"/>
    <mergeCell ref="AO538:AO542"/>
    <mergeCell ref="AP538:AP542"/>
    <mergeCell ref="Y538:Y542"/>
    <mergeCell ref="Z538:Z542"/>
    <mergeCell ref="AA538:AA542"/>
    <mergeCell ref="AB538:AB542"/>
    <mergeCell ref="AC538:AC542"/>
    <mergeCell ref="AD538:AD542"/>
    <mergeCell ref="AE538:AE542"/>
    <mergeCell ref="AF538:AF542"/>
    <mergeCell ref="AG538:AG542"/>
    <mergeCell ref="AQ543:AQ545"/>
    <mergeCell ref="AR543:AR545"/>
    <mergeCell ref="AQ535:AQ537"/>
    <mergeCell ref="AR535:AR537"/>
    <mergeCell ref="Y535:Y537"/>
    <mergeCell ref="AH535:AH537"/>
    <mergeCell ref="AI535:AI537"/>
    <mergeCell ref="AJ535:AJ537"/>
    <mergeCell ref="AK535:AK537"/>
    <mergeCell ref="AL535:AL537"/>
    <mergeCell ref="AM535:AM537"/>
    <mergeCell ref="AN535:AN537"/>
    <mergeCell ref="AO535:AO537"/>
    <mergeCell ref="AP535:AP537"/>
    <mergeCell ref="Z535:Z537"/>
    <mergeCell ref="AA535:AA537"/>
    <mergeCell ref="AB535:AB537"/>
    <mergeCell ref="AC535:AC537"/>
    <mergeCell ref="AD535:AD537"/>
    <mergeCell ref="AF535:AF537"/>
    <mergeCell ref="AG535:AG537"/>
    <mergeCell ref="AH538:AH542"/>
    <mergeCell ref="AI538:AI542"/>
    <mergeCell ref="AJ538:AJ542"/>
    <mergeCell ref="V538:V539"/>
    <mergeCell ref="A535:A537"/>
    <mergeCell ref="B535:B537"/>
    <mergeCell ref="C535:C537"/>
    <mergeCell ref="D535:D537"/>
    <mergeCell ref="E535:E537"/>
    <mergeCell ref="F535:F537"/>
    <mergeCell ref="G535:G537"/>
    <mergeCell ref="H535:H537"/>
    <mergeCell ref="I535:I537"/>
    <mergeCell ref="J535:J537"/>
    <mergeCell ref="K535:K537"/>
    <mergeCell ref="L535:L537"/>
    <mergeCell ref="M535:M537"/>
    <mergeCell ref="N535:N537"/>
    <mergeCell ref="O535:O537"/>
    <mergeCell ref="P535:P537"/>
    <mergeCell ref="Q535:Q537"/>
    <mergeCell ref="R535:R537"/>
    <mergeCell ref="S535:S537"/>
    <mergeCell ref="T535:T537"/>
    <mergeCell ref="U535:U537"/>
    <mergeCell ref="A538:A542"/>
    <mergeCell ref="B538:B542"/>
    <mergeCell ref="C538:C542"/>
    <mergeCell ref="D538:D542"/>
    <mergeCell ref="E538:E542"/>
    <mergeCell ref="F538:F542"/>
    <mergeCell ref="G538:G542"/>
    <mergeCell ref="H538:H542"/>
    <mergeCell ref="I538:I542"/>
    <mergeCell ref="J538:J542"/>
    <mergeCell ref="AE535:AE537"/>
    <mergeCell ref="R538:R542"/>
    <mergeCell ref="S538:S542"/>
    <mergeCell ref="T538:T542"/>
    <mergeCell ref="U538:U542"/>
    <mergeCell ref="V535:V536"/>
    <mergeCell ref="C532:C534"/>
    <mergeCell ref="D532:D534"/>
    <mergeCell ref="E532:E534"/>
    <mergeCell ref="F532:F534"/>
    <mergeCell ref="G532:G534"/>
    <mergeCell ref="H532:H534"/>
    <mergeCell ref="I532:I534"/>
    <mergeCell ref="J532:J534"/>
    <mergeCell ref="K532:K534"/>
    <mergeCell ref="L532:L534"/>
    <mergeCell ref="M532:M534"/>
    <mergeCell ref="N532:N534"/>
    <mergeCell ref="O532:O534"/>
    <mergeCell ref="P532:P534"/>
    <mergeCell ref="Q532:Q534"/>
    <mergeCell ref="R532:R534"/>
    <mergeCell ref="S532:S534"/>
    <mergeCell ref="T532:T534"/>
    <mergeCell ref="U532:U534"/>
    <mergeCell ref="Y532:Y534"/>
    <mergeCell ref="AH532:AH534"/>
    <mergeCell ref="AI532:AI534"/>
    <mergeCell ref="AJ532:AJ534"/>
    <mergeCell ref="AK532:AK534"/>
    <mergeCell ref="AL532:AL534"/>
    <mergeCell ref="AM532:AM534"/>
    <mergeCell ref="AN532:AN534"/>
    <mergeCell ref="AO532:AO534"/>
    <mergeCell ref="AP532:AP534"/>
    <mergeCell ref="Z532:Z534"/>
    <mergeCell ref="AA532:AA534"/>
    <mergeCell ref="AB532:AB534"/>
    <mergeCell ref="AC532:AC534"/>
    <mergeCell ref="AD532:AD534"/>
    <mergeCell ref="AE532:AE534"/>
    <mergeCell ref="AF532:AF534"/>
    <mergeCell ref="AG532:AG534"/>
    <mergeCell ref="AH526:AH528"/>
    <mergeCell ref="AI526:AI528"/>
    <mergeCell ref="AJ526:AJ528"/>
    <mergeCell ref="AK526:AK528"/>
    <mergeCell ref="AL526:AL528"/>
    <mergeCell ref="AM526:AM528"/>
    <mergeCell ref="AN526:AN528"/>
    <mergeCell ref="AO526:AO528"/>
    <mergeCell ref="AP526:AP528"/>
    <mergeCell ref="Z526:Z528"/>
    <mergeCell ref="AA526:AA528"/>
    <mergeCell ref="AB526:AB528"/>
    <mergeCell ref="AC526:AC528"/>
    <mergeCell ref="AD526:AD528"/>
    <mergeCell ref="AE526:AE528"/>
    <mergeCell ref="AF526:AF528"/>
    <mergeCell ref="AG526:AG528"/>
    <mergeCell ref="AQ529:AQ531"/>
    <mergeCell ref="AR529:AR531"/>
    <mergeCell ref="V532:V533"/>
    <mergeCell ref="A529:A531"/>
    <mergeCell ref="B529:B531"/>
    <mergeCell ref="C529:C531"/>
    <mergeCell ref="D529:D531"/>
    <mergeCell ref="E529:E531"/>
    <mergeCell ref="F529:F531"/>
    <mergeCell ref="G529:G531"/>
    <mergeCell ref="H529:H531"/>
    <mergeCell ref="I529:I531"/>
    <mergeCell ref="J529:J531"/>
    <mergeCell ref="K529:K531"/>
    <mergeCell ref="L529:L531"/>
    <mergeCell ref="M529:M531"/>
    <mergeCell ref="N529:N531"/>
    <mergeCell ref="O529:O531"/>
    <mergeCell ref="P529:P531"/>
    <mergeCell ref="Q529:Q531"/>
    <mergeCell ref="R529:R531"/>
    <mergeCell ref="S529:S531"/>
    <mergeCell ref="T529:T531"/>
    <mergeCell ref="U529:U531"/>
    <mergeCell ref="Y529:Y531"/>
    <mergeCell ref="AH529:AH531"/>
    <mergeCell ref="AI529:AI531"/>
    <mergeCell ref="AJ529:AJ531"/>
    <mergeCell ref="AK529:AK531"/>
    <mergeCell ref="AL529:AL531"/>
    <mergeCell ref="AM529:AM531"/>
    <mergeCell ref="AN529:AN531"/>
    <mergeCell ref="AO529:AO531"/>
    <mergeCell ref="AP529:AP531"/>
    <mergeCell ref="Z529:Z531"/>
    <mergeCell ref="AA529:AA531"/>
    <mergeCell ref="AB529:AB531"/>
    <mergeCell ref="AC529:AC531"/>
    <mergeCell ref="AD529:AD531"/>
    <mergeCell ref="AE529:AE531"/>
    <mergeCell ref="AF529:AF531"/>
    <mergeCell ref="AG529:AG531"/>
    <mergeCell ref="AQ532:AQ534"/>
    <mergeCell ref="AR532:AR534"/>
    <mergeCell ref="V529:V530"/>
    <mergeCell ref="A532:A534"/>
    <mergeCell ref="B532:B534"/>
    <mergeCell ref="AQ523:AQ525"/>
    <mergeCell ref="AR523:AR525"/>
    <mergeCell ref="V526:V527"/>
    <mergeCell ref="A523:A525"/>
    <mergeCell ref="B523:B525"/>
    <mergeCell ref="C523:C525"/>
    <mergeCell ref="D523:D525"/>
    <mergeCell ref="E523:E525"/>
    <mergeCell ref="F523:F525"/>
    <mergeCell ref="G523:G525"/>
    <mergeCell ref="H523:H525"/>
    <mergeCell ref="I523:I525"/>
    <mergeCell ref="J523:J525"/>
    <mergeCell ref="K523:K525"/>
    <mergeCell ref="L523:L525"/>
    <mergeCell ref="M523:M525"/>
    <mergeCell ref="N523:N525"/>
    <mergeCell ref="O523:O525"/>
    <mergeCell ref="P523:P525"/>
    <mergeCell ref="Q523:Q525"/>
    <mergeCell ref="R523:R525"/>
    <mergeCell ref="S523:S525"/>
    <mergeCell ref="AH523:AH525"/>
    <mergeCell ref="AI523:AI525"/>
    <mergeCell ref="AJ523:AJ525"/>
    <mergeCell ref="AK523:AK525"/>
    <mergeCell ref="AL523:AL525"/>
    <mergeCell ref="AM523:AM525"/>
    <mergeCell ref="AN523:AN525"/>
    <mergeCell ref="AO523:AO525"/>
    <mergeCell ref="AP523:AP525"/>
    <mergeCell ref="Z523:Z525"/>
    <mergeCell ref="AA523:AA525"/>
    <mergeCell ref="AB523:AB525"/>
    <mergeCell ref="AC523:AC525"/>
    <mergeCell ref="AD523:AD525"/>
    <mergeCell ref="AE523:AE525"/>
    <mergeCell ref="AF523:AF525"/>
    <mergeCell ref="AG523:AG525"/>
    <mergeCell ref="V523:V524"/>
    <mergeCell ref="AQ526:AQ528"/>
    <mergeCell ref="AR526:AR528"/>
    <mergeCell ref="A526:A528"/>
    <mergeCell ref="B526:B528"/>
    <mergeCell ref="C526:C528"/>
    <mergeCell ref="D526:D528"/>
    <mergeCell ref="E526:E528"/>
    <mergeCell ref="F526:F528"/>
    <mergeCell ref="G526:G528"/>
    <mergeCell ref="H526:H528"/>
    <mergeCell ref="I526:I528"/>
    <mergeCell ref="J526:J528"/>
    <mergeCell ref="K526:K528"/>
    <mergeCell ref="L526:L528"/>
    <mergeCell ref="M526:M528"/>
    <mergeCell ref="N526:N528"/>
    <mergeCell ref="O526:O528"/>
    <mergeCell ref="P526:P528"/>
    <mergeCell ref="Q526:Q528"/>
    <mergeCell ref="R526:R528"/>
    <mergeCell ref="S526:S528"/>
    <mergeCell ref="T526:T528"/>
    <mergeCell ref="U526:U528"/>
    <mergeCell ref="Y526:Y528"/>
    <mergeCell ref="Y520:Y522"/>
    <mergeCell ref="A520:A522"/>
    <mergeCell ref="B520:B522"/>
    <mergeCell ref="C520:C522"/>
    <mergeCell ref="Z520:Z522"/>
    <mergeCell ref="AA520:AA522"/>
    <mergeCell ref="AB520:AB522"/>
    <mergeCell ref="AN520:AN522"/>
    <mergeCell ref="AO520:AO522"/>
    <mergeCell ref="AP520:AP522"/>
    <mergeCell ref="AQ520:AQ522"/>
    <mergeCell ref="AR520:AR522"/>
    <mergeCell ref="D520:D522"/>
    <mergeCell ref="E520:E522"/>
    <mergeCell ref="F520:F522"/>
    <mergeCell ref="G520:G522"/>
    <mergeCell ref="H520:H522"/>
    <mergeCell ref="I520:I522"/>
    <mergeCell ref="J520:J522"/>
    <mergeCell ref="K520:K522"/>
    <mergeCell ref="L520:L522"/>
    <mergeCell ref="M520:M522"/>
    <mergeCell ref="N520:N522"/>
    <mergeCell ref="O520:O522"/>
    <mergeCell ref="P520:P522"/>
    <mergeCell ref="Q520:Q522"/>
    <mergeCell ref="R520:R522"/>
    <mergeCell ref="S520:S522"/>
    <mergeCell ref="T523:T525"/>
    <mergeCell ref="U523:U525"/>
    <mergeCell ref="Y523:Y525"/>
    <mergeCell ref="AM517:AM519"/>
    <mergeCell ref="AN517:AN519"/>
    <mergeCell ref="AO517:AO519"/>
    <mergeCell ref="AP517:AP519"/>
    <mergeCell ref="AQ517:AQ519"/>
    <mergeCell ref="AR517:AR519"/>
    <mergeCell ref="V520:V521"/>
    <mergeCell ref="T520:T522"/>
    <mergeCell ref="U520:U522"/>
    <mergeCell ref="AE520:AE522"/>
    <mergeCell ref="AF520:AF522"/>
    <mergeCell ref="AG520:AG522"/>
    <mergeCell ref="AH520:AH522"/>
    <mergeCell ref="AI520:AI522"/>
    <mergeCell ref="AJ520:AJ522"/>
    <mergeCell ref="AK520:AK522"/>
    <mergeCell ref="AL520:AL522"/>
    <mergeCell ref="AM520:AM522"/>
    <mergeCell ref="AC520:AC522"/>
    <mergeCell ref="AD520:AD522"/>
    <mergeCell ref="A517:A519"/>
    <mergeCell ref="B517:B519"/>
    <mergeCell ref="C517:C519"/>
    <mergeCell ref="D517:D519"/>
    <mergeCell ref="E517:E519"/>
    <mergeCell ref="F517:F519"/>
    <mergeCell ref="G517:G519"/>
    <mergeCell ref="H517:H519"/>
    <mergeCell ref="I517:I519"/>
    <mergeCell ref="J517:J519"/>
    <mergeCell ref="K517:K519"/>
    <mergeCell ref="L517:L519"/>
    <mergeCell ref="M517:M519"/>
    <mergeCell ref="N517:N519"/>
    <mergeCell ref="O517:O519"/>
    <mergeCell ref="P517:P519"/>
    <mergeCell ref="Q517:Q519"/>
    <mergeCell ref="R517:R519"/>
    <mergeCell ref="AD517:AD519"/>
    <mergeCell ref="AE517:AE519"/>
    <mergeCell ref="AF517:AF519"/>
    <mergeCell ref="AG517:AG519"/>
    <mergeCell ref="AH517:AH519"/>
    <mergeCell ref="AI517:AI519"/>
    <mergeCell ref="AJ517:AJ519"/>
    <mergeCell ref="AK517:AK519"/>
    <mergeCell ref="AL517:AL519"/>
    <mergeCell ref="V517:V518"/>
    <mergeCell ref="S517:S519"/>
    <mergeCell ref="T517:T519"/>
    <mergeCell ref="U517:U519"/>
    <mergeCell ref="Y517:Y519"/>
    <mergeCell ref="Z517:Z519"/>
    <mergeCell ref="AA517:AA519"/>
    <mergeCell ref="AB517:AB519"/>
    <mergeCell ref="AC517:AC519"/>
    <mergeCell ref="AM514:AM516"/>
    <mergeCell ref="AN514:AN516"/>
    <mergeCell ref="AO514:AO516"/>
    <mergeCell ref="AP514:AP516"/>
    <mergeCell ref="AQ514:AQ516"/>
    <mergeCell ref="AR514:AR516"/>
    <mergeCell ref="A514:A516"/>
    <mergeCell ref="B514:B516"/>
    <mergeCell ref="C514:C516"/>
    <mergeCell ref="D514:D516"/>
    <mergeCell ref="E514:E516"/>
    <mergeCell ref="F514:F516"/>
    <mergeCell ref="G514:G516"/>
    <mergeCell ref="H514:H516"/>
    <mergeCell ref="I514:I516"/>
    <mergeCell ref="J514:J516"/>
    <mergeCell ref="K514:K516"/>
    <mergeCell ref="L514:L516"/>
    <mergeCell ref="M514:M516"/>
    <mergeCell ref="N514:N516"/>
    <mergeCell ref="O514:O516"/>
    <mergeCell ref="P514:P516"/>
    <mergeCell ref="Q514:Q516"/>
    <mergeCell ref="R514:R516"/>
    <mergeCell ref="AD514:AD516"/>
    <mergeCell ref="AE514:AE516"/>
    <mergeCell ref="AF514:AF516"/>
    <mergeCell ref="AG514:AG516"/>
    <mergeCell ref="AH514:AH516"/>
    <mergeCell ref="AI514:AI516"/>
    <mergeCell ref="AJ514:AJ516"/>
    <mergeCell ref="AK514:AK516"/>
    <mergeCell ref="AL514:AL516"/>
    <mergeCell ref="V514:V515"/>
    <mergeCell ref="S514:S516"/>
    <mergeCell ref="T514:T516"/>
    <mergeCell ref="U514:U516"/>
    <mergeCell ref="Y514:Y516"/>
    <mergeCell ref="Z514:Z516"/>
    <mergeCell ref="AA514:AA516"/>
    <mergeCell ref="AB514:AB516"/>
    <mergeCell ref="AC514:AC516"/>
    <mergeCell ref="AM511:AM513"/>
    <mergeCell ref="AN511:AN513"/>
    <mergeCell ref="AO511:AO513"/>
    <mergeCell ref="AP511:AP513"/>
    <mergeCell ref="AQ511:AQ513"/>
    <mergeCell ref="AR511:AR513"/>
    <mergeCell ref="A511:A513"/>
    <mergeCell ref="B511:B513"/>
    <mergeCell ref="C511:C513"/>
    <mergeCell ref="D511:D513"/>
    <mergeCell ref="E511:E513"/>
    <mergeCell ref="F511:F513"/>
    <mergeCell ref="G511:G513"/>
    <mergeCell ref="H511:H513"/>
    <mergeCell ref="I511:I513"/>
    <mergeCell ref="J511:J513"/>
    <mergeCell ref="K511:K513"/>
    <mergeCell ref="L511:L513"/>
    <mergeCell ref="M511:M513"/>
    <mergeCell ref="N511:N513"/>
    <mergeCell ref="O511:O513"/>
    <mergeCell ref="P511:P513"/>
    <mergeCell ref="Q511:Q513"/>
    <mergeCell ref="R511:R513"/>
    <mergeCell ref="AD511:AD513"/>
    <mergeCell ref="AE511:AE513"/>
    <mergeCell ref="AF511:AF513"/>
    <mergeCell ref="AG511:AG513"/>
    <mergeCell ref="AH511:AH513"/>
    <mergeCell ref="AI511:AI513"/>
    <mergeCell ref="AJ511:AJ513"/>
    <mergeCell ref="AK511:AK513"/>
    <mergeCell ref="AL511:AL513"/>
    <mergeCell ref="V511:V512"/>
    <mergeCell ref="S511:S513"/>
    <mergeCell ref="T511:T513"/>
    <mergeCell ref="U511:U513"/>
    <mergeCell ref="Y511:Y513"/>
    <mergeCell ref="Z511:Z513"/>
    <mergeCell ref="AA511:AA513"/>
    <mergeCell ref="AB511:AB513"/>
    <mergeCell ref="AC511:AC513"/>
    <mergeCell ref="AM508:AM510"/>
    <mergeCell ref="AN508:AN510"/>
    <mergeCell ref="AO508:AO510"/>
    <mergeCell ref="AP508:AP510"/>
    <mergeCell ref="AQ508:AQ510"/>
    <mergeCell ref="AR508:AR510"/>
    <mergeCell ref="AD508:AD510"/>
    <mergeCell ref="AE508:AE510"/>
    <mergeCell ref="AF508:AF510"/>
    <mergeCell ref="AG508:AG510"/>
    <mergeCell ref="AH508:AH510"/>
    <mergeCell ref="AI508:AI510"/>
    <mergeCell ref="AJ508:AJ510"/>
    <mergeCell ref="AK508:AK510"/>
    <mergeCell ref="AL508:AL510"/>
    <mergeCell ref="U508:U510"/>
    <mergeCell ref="V508:V510"/>
    <mergeCell ref="W508:W510"/>
    <mergeCell ref="X508:X510"/>
    <mergeCell ref="Y508:Y510"/>
    <mergeCell ref="Z508:Z510"/>
    <mergeCell ref="AA508:AA510"/>
    <mergeCell ref="AB508:AB510"/>
    <mergeCell ref="AC508:AC510"/>
    <mergeCell ref="AM505:AM507"/>
    <mergeCell ref="AN505:AN507"/>
    <mergeCell ref="AO505:AO507"/>
    <mergeCell ref="AP505:AP507"/>
    <mergeCell ref="AQ505:AQ507"/>
    <mergeCell ref="AR505:AR507"/>
    <mergeCell ref="A508:A510"/>
    <mergeCell ref="B508:B510"/>
    <mergeCell ref="C508:C510"/>
    <mergeCell ref="D508:D510"/>
    <mergeCell ref="E508:E510"/>
    <mergeCell ref="F508:F510"/>
    <mergeCell ref="G508:G510"/>
    <mergeCell ref="N508:N510"/>
    <mergeCell ref="O508:O510"/>
    <mergeCell ref="P508:P509"/>
    <mergeCell ref="S508:S510"/>
    <mergeCell ref="T508:T510"/>
    <mergeCell ref="A505:A507"/>
    <mergeCell ref="B505:B507"/>
    <mergeCell ref="C505:C507"/>
    <mergeCell ref="D505:D507"/>
    <mergeCell ref="E505:E507"/>
    <mergeCell ref="F505:F507"/>
    <mergeCell ref="G505:G507"/>
    <mergeCell ref="H505:H507"/>
    <mergeCell ref="I505:I507"/>
    <mergeCell ref="J505:J507"/>
    <mergeCell ref="K505:K507"/>
    <mergeCell ref="L505:L507"/>
    <mergeCell ref="M505:M507"/>
    <mergeCell ref="N505:N507"/>
    <mergeCell ref="O505:O507"/>
    <mergeCell ref="P505:P507"/>
    <mergeCell ref="Q505:Q507"/>
    <mergeCell ref="R505:R507"/>
    <mergeCell ref="AD505:AD507"/>
    <mergeCell ref="AE505:AE507"/>
    <mergeCell ref="AF505:AF507"/>
    <mergeCell ref="AG505:AG507"/>
    <mergeCell ref="AH505:AH507"/>
    <mergeCell ref="AI505:AI507"/>
    <mergeCell ref="AJ505:AJ507"/>
    <mergeCell ref="AK505:AK507"/>
    <mergeCell ref="AL505:AL507"/>
    <mergeCell ref="V505:V506"/>
    <mergeCell ref="S505:S507"/>
    <mergeCell ref="T505:T507"/>
    <mergeCell ref="U505:U507"/>
    <mergeCell ref="Y505:Y507"/>
    <mergeCell ref="Z505:Z507"/>
    <mergeCell ref="AA505:AA507"/>
    <mergeCell ref="AB505:AB507"/>
    <mergeCell ref="AC505:AC507"/>
    <mergeCell ref="AM502:AM504"/>
    <mergeCell ref="AN502:AN504"/>
    <mergeCell ref="AO502:AO504"/>
    <mergeCell ref="AP502:AP504"/>
    <mergeCell ref="AQ502:AQ504"/>
    <mergeCell ref="AR502:AR504"/>
    <mergeCell ref="AD502:AD504"/>
    <mergeCell ref="AE502:AE504"/>
    <mergeCell ref="AF502:AF504"/>
    <mergeCell ref="AG502:AG504"/>
    <mergeCell ref="AH502:AH504"/>
    <mergeCell ref="AI502:AI504"/>
    <mergeCell ref="AJ502:AJ504"/>
    <mergeCell ref="AK502:AK504"/>
    <mergeCell ref="AL502:AL504"/>
    <mergeCell ref="U502:U504"/>
    <mergeCell ref="V502:V504"/>
    <mergeCell ref="W502:W504"/>
    <mergeCell ref="X502:X504"/>
    <mergeCell ref="Y502:Y504"/>
    <mergeCell ref="Z502:Z504"/>
    <mergeCell ref="AA502:AA504"/>
    <mergeCell ref="AB502:AB504"/>
    <mergeCell ref="AC502:AC504"/>
    <mergeCell ref="I502:I504"/>
    <mergeCell ref="A502:A504"/>
    <mergeCell ref="B502:B504"/>
    <mergeCell ref="C502:C504"/>
    <mergeCell ref="D502:D504"/>
    <mergeCell ref="E502:E504"/>
    <mergeCell ref="F502:F504"/>
    <mergeCell ref="G502:G504"/>
    <mergeCell ref="H502:H504"/>
    <mergeCell ref="AM499:AM501"/>
    <mergeCell ref="AN499:AN501"/>
    <mergeCell ref="AO499:AO501"/>
    <mergeCell ref="AP499:AP501"/>
    <mergeCell ref="AQ499:AQ501"/>
    <mergeCell ref="AG499:AG501"/>
    <mergeCell ref="AH499:AH501"/>
    <mergeCell ref="AI499:AI501"/>
    <mergeCell ref="AJ499:AJ501"/>
    <mergeCell ref="AK499:AK501"/>
    <mergeCell ref="AL499:AL501"/>
    <mergeCell ref="V499:V500"/>
    <mergeCell ref="S499:S501"/>
    <mergeCell ref="T499:T501"/>
    <mergeCell ref="U499:U501"/>
    <mergeCell ref="Y499:Y501"/>
    <mergeCell ref="Z499:Z501"/>
    <mergeCell ref="AA499:AA501"/>
    <mergeCell ref="AB499:AB501"/>
    <mergeCell ref="AC499:AC501"/>
    <mergeCell ref="AR499:AR501"/>
    <mergeCell ref="J502:J503"/>
    <mergeCell ref="M502:M504"/>
    <mergeCell ref="N502:N504"/>
    <mergeCell ref="O502:O504"/>
    <mergeCell ref="P502:P504"/>
    <mergeCell ref="Q502:Q504"/>
    <mergeCell ref="R502:R504"/>
    <mergeCell ref="S502:S504"/>
    <mergeCell ref="T502:T504"/>
    <mergeCell ref="A499:A501"/>
    <mergeCell ref="B499:B501"/>
    <mergeCell ref="C499:C501"/>
    <mergeCell ref="D499:D501"/>
    <mergeCell ref="E499:E501"/>
    <mergeCell ref="F499:F501"/>
    <mergeCell ref="G499:G501"/>
    <mergeCell ref="H499:H501"/>
    <mergeCell ref="I499:I501"/>
    <mergeCell ref="J499:J501"/>
    <mergeCell ref="K499:K501"/>
    <mergeCell ref="L499:L501"/>
    <mergeCell ref="M499:M501"/>
    <mergeCell ref="N499:N501"/>
    <mergeCell ref="O499:O501"/>
    <mergeCell ref="P499:P501"/>
    <mergeCell ref="Q499:Q501"/>
    <mergeCell ref="R499:R501"/>
    <mergeCell ref="AD499:AD501"/>
    <mergeCell ref="AE499:AE501"/>
    <mergeCell ref="AF499:AF501"/>
    <mergeCell ref="AM496:AM498"/>
    <mergeCell ref="AN496:AN498"/>
    <mergeCell ref="AO496:AO498"/>
    <mergeCell ref="AP496:AP498"/>
    <mergeCell ref="AQ496:AQ498"/>
    <mergeCell ref="AR496:AR498"/>
    <mergeCell ref="A496:A498"/>
    <mergeCell ref="B496:B498"/>
    <mergeCell ref="C496:C498"/>
    <mergeCell ref="D496:D498"/>
    <mergeCell ref="E496:E498"/>
    <mergeCell ref="F496:F498"/>
    <mergeCell ref="G496:G498"/>
    <mergeCell ref="H496:H498"/>
    <mergeCell ref="I496:I498"/>
    <mergeCell ref="J496:J498"/>
    <mergeCell ref="K496:K498"/>
    <mergeCell ref="L496:L498"/>
    <mergeCell ref="M496:M498"/>
    <mergeCell ref="N496:N498"/>
    <mergeCell ref="O496:O498"/>
    <mergeCell ref="P496:P498"/>
    <mergeCell ref="Q496:Q498"/>
    <mergeCell ref="R496:R498"/>
    <mergeCell ref="AD496:AD498"/>
    <mergeCell ref="AE496:AE498"/>
    <mergeCell ref="AF496:AF498"/>
    <mergeCell ref="AG496:AG498"/>
    <mergeCell ref="AH496:AH498"/>
    <mergeCell ref="AI496:AI498"/>
    <mergeCell ref="AJ496:AJ498"/>
    <mergeCell ref="AK496:AK498"/>
    <mergeCell ref="AL496:AL498"/>
    <mergeCell ref="V496:V497"/>
    <mergeCell ref="S496:S498"/>
    <mergeCell ref="T496:T498"/>
    <mergeCell ref="U496:U498"/>
    <mergeCell ref="Y496:Y498"/>
    <mergeCell ref="Z496:Z498"/>
    <mergeCell ref="AA496:AA498"/>
    <mergeCell ref="AB496:AB498"/>
    <mergeCell ref="AC496:AC498"/>
    <mergeCell ref="P493:P494"/>
    <mergeCell ref="A491:A495"/>
    <mergeCell ref="B491:B495"/>
    <mergeCell ref="C491:C495"/>
    <mergeCell ref="D491:D495"/>
    <mergeCell ref="E491:E495"/>
    <mergeCell ref="F491:F495"/>
    <mergeCell ref="G491:G495"/>
    <mergeCell ref="H491:H495"/>
    <mergeCell ref="I491:I495"/>
    <mergeCell ref="J491:J495"/>
    <mergeCell ref="K491:K495"/>
    <mergeCell ref="L491:L495"/>
    <mergeCell ref="M491:M495"/>
    <mergeCell ref="N491:N495"/>
    <mergeCell ref="O491:O495"/>
    <mergeCell ref="S491:S495"/>
    <mergeCell ref="AO488:AO490"/>
    <mergeCell ref="AP488:AP490"/>
    <mergeCell ref="AQ488:AQ490"/>
    <mergeCell ref="AR488:AR490"/>
    <mergeCell ref="P491:P492"/>
    <mergeCell ref="A488:A490"/>
    <mergeCell ref="B488:B490"/>
    <mergeCell ref="C488:C490"/>
    <mergeCell ref="D488:D490"/>
    <mergeCell ref="E488:E490"/>
    <mergeCell ref="F488:F490"/>
    <mergeCell ref="G488:G490"/>
    <mergeCell ref="H488:H490"/>
    <mergeCell ref="I488:I490"/>
    <mergeCell ref="J488:J490"/>
    <mergeCell ref="K488:K490"/>
    <mergeCell ref="L488:L490"/>
    <mergeCell ref="M488:M490"/>
    <mergeCell ref="N488:N490"/>
    <mergeCell ref="O488:O490"/>
    <mergeCell ref="S488:S490"/>
    <mergeCell ref="T488:T490"/>
    <mergeCell ref="U488:U490"/>
    <mergeCell ref="V488:V490"/>
    <mergeCell ref="W488:W490"/>
    <mergeCell ref="AF488:AF490"/>
    <mergeCell ref="AG488:AG490"/>
    <mergeCell ref="AH488:AH490"/>
    <mergeCell ref="AI488:AI490"/>
    <mergeCell ref="AJ488:AJ490"/>
    <mergeCell ref="AK488:AK490"/>
    <mergeCell ref="AL488:AL490"/>
    <mergeCell ref="AM488:AM490"/>
    <mergeCell ref="AN488:AN490"/>
    <mergeCell ref="X488:X490"/>
    <mergeCell ref="Y488:Y490"/>
    <mergeCell ref="Z488:Z490"/>
    <mergeCell ref="AA488:AA490"/>
    <mergeCell ref="AB488:AB490"/>
    <mergeCell ref="AC488:AC490"/>
    <mergeCell ref="AD488:AD490"/>
    <mergeCell ref="AE488:AE490"/>
    <mergeCell ref="AO483:AO487"/>
    <mergeCell ref="AP483:AP487"/>
    <mergeCell ref="AQ483:AQ487"/>
    <mergeCell ref="AR483:AR487"/>
    <mergeCell ref="P488:P489"/>
    <mergeCell ref="T483:T487"/>
    <mergeCell ref="U483:U487"/>
    <mergeCell ref="Y483:Y487"/>
    <mergeCell ref="Z483:Z487"/>
    <mergeCell ref="AA483:AA487"/>
    <mergeCell ref="AB483:AB487"/>
    <mergeCell ref="AC483:AC487"/>
    <mergeCell ref="AD483:AD487"/>
    <mergeCell ref="AE483:AE487"/>
    <mergeCell ref="V485:V486"/>
    <mergeCell ref="R483:R487"/>
    <mergeCell ref="S483:S487"/>
    <mergeCell ref="AF483:AF487"/>
    <mergeCell ref="AG483:AG487"/>
    <mergeCell ref="AH483:AH487"/>
    <mergeCell ref="AI483:AI487"/>
    <mergeCell ref="AJ483:AJ487"/>
    <mergeCell ref="A483:A487"/>
    <mergeCell ref="B483:B487"/>
    <mergeCell ref="C483:C487"/>
    <mergeCell ref="D483:D487"/>
    <mergeCell ref="E483:E487"/>
    <mergeCell ref="F483:F487"/>
    <mergeCell ref="G483:G487"/>
    <mergeCell ref="H483:H487"/>
    <mergeCell ref="I483:I487"/>
    <mergeCell ref="J483:J487"/>
    <mergeCell ref="K483:K487"/>
    <mergeCell ref="L483:L487"/>
    <mergeCell ref="M483:M487"/>
    <mergeCell ref="N483:N487"/>
    <mergeCell ref="O483:O487"/>
    <mergeCell ref="P483:P487"/>
    <mergeCell ref="Q483:Q487"/>
    <mergeCell ref="AK483:AK487"/>
    <mergeCell ref="AL483:AL487"/>
    <mergeCell ref="AM483:AM487"/>
    <mergeCell ref="AN483:AN487"/>
    <mergeCell ref="V483:V484"/>
    <mergeCell ref="O477:O479"/>
    <mergeCell ref="P477:P479"/>
    <mergeCell ref="Q477:Q479"/>
    <mergeCell ref="R477:R479"/>
    <mergeCell ref="S477:S479"/>
    <mergeCell ref="T477:T479"/>
    <mergeCell ref="U477:U479"/>
    <mergeCell ref="V477:V479"/>
    <mergeCell ref="W477:W479"/>
    <mergeCell ref="AF477:AF479"/>
    <mergeCell ref="AG477:AG479"/>
    <mergeCell ref="AH477:AH479"/>
    <mergeCell ref="AI477:AI479"/>
    <mergeCell ref="AJ477:AJ479"/>
    <mergeCell ref="AK477:AK479"/>
    <mergeCell ref="AL477:AL479"/>
    <mergeCell ref="AM477:AM479"/>
    <mergeCell ref="AN477:AN479"/>
    <mergeCell ref="X477:X479"/>
    <mergeCell ref="AO480:AO482"/>
    <mergeCell ref="AP480:AP482"/>
    <mergeCell ref="AQ480:AQ482"/>
    <mergeCell ref="AR480:AR482"/>
    <mergeCell ref="A480:A482"/>
    <mergeCell ref="B480:B482"/>
    <mergeCell ref="C480:C482"/>
    <mergeCell ref="D480:D482"/>
    <mergeCell ref="E480:E482"/>
    <mergeCell ref="F480:F482"/>
    <mergeCell ref="G480:G482"/>
    <mergeCell ref="H480:H482"/>
    <mergeCell ref="I480:I482"/>
    <mergeCell ref="J480:J482"/>
    <mergeCell ref="K480:K482"/>
    <mergeCell ref="L480:L482"/>
    <mergeCell ref="M480:M482"/>
    <mergeCell ref="N480:N482"/>
    <mergeCell ref="O480:O482"/>
    <mergeCell ref="P480:P482"/>
    <mergeCell ref="Q480:Q482"/>
    <mergeCell ref="R480:R482"/>
    <mergeCell ref="S480:S482"/>
    <mergeCell ref="T480:T482"/>
    <mergeCell ref="AF480:AF482"/>
    <mergeCell ref="AG480:AG482"/>
    <mergeCell ref="AH480:AH482"/>
    <mergeCell ref="AI480:AI482"/>
    <mergeCell ref="AJ480:AJ482"/>
    <mergeCell ref="AK480:AK482"/>
    <mergeCell ref="AL480:AL482"/>
    <mergeCell ref="AM480:AM482"/>
    <mergeCell ref="AN480:AN482"/>
    <mergeCell ref="V480:V481"/>
    <mergeCell ref="U480:U482"/>
    <mergeCell ref="Y480:Y482"/>
    <mergeCell ref="Z480:Z482"/>
    <mergeCell ref="AA480:AA482"/>
    <mergeCell ref="AB480:AB482"/>
    <mergeCell ref="AC480:AC482"/>
    <mergeCell ref="AD480:AD482"/>
    <mergeCell ref="AE480:AE482"/>
    <mergeCell ref="AO474:AO476"/>
    <mergeCell ref="AP474:AP476"/>
    <mergeCell ref="AQ474:AQ476"/>
    <mergeCell ref="AR474:AR476"/>
    <mergeCell ref="J477:J478"/>
    <mergeCell ref="A474:A476"/>
    <mergeCell ref="B474:B476"/>
    <mergeCell ref="C474:C476"/>
    <mergeCell ref="D474:D476"/>
    <mergeCell ref="E474:E476"/>
    <mergeCell ref="F474:F476"/>
    <mergeCell ref="G474:G476"/>
    <mergeCell ref="H474:H476"/>
    <mergeCell ref="I474:I476"/>
    <mergeCell ref="J474:J476"/>
    <mergeCell ref="K474:K476"/>
    <mergeCell ref="L474:L476"/>
    <mergeCell ref="M474:M476"/>
    <mergeCell ref="N474:N476"/>
    <mergeCell ref="O474:O476"/>
    <mergeCell ref="S474:S476"/>
    <mergeCell ref="T474:T476"/>
    <mergeCell ref="U474:U476"/>
    <mergeCell ref="V474:V476"/>
    <mergeCell ref="W474:W476"/>
    <mergeCell ref="AF474:AF476"/>
    <mergeCell ref="AG474:AG476"/>
    <mergeCell ref="AH474:AH476"/>
    <mergeCell ref="AI474:AI476"/>
    <mergeCell ref="AJ474:AJ476"/>
    <mergeCell ref="AK474:AK476"/>
    <mergeCell ref="AL474:AL476"/>
    <mergeCell ref="AM474:AM476"/>
    <mergeCell ref="AN474:AN476"/>
    <mergeCell ref="X474:X476"/>
    <mergeCell ref="Y474:Y476"/>
    <mergeCell ref="Z474:Z476"/>
    <mergeCell ref="AA474:AA476"/>
    <mergeCell ref="AB474:AB476"/>
    <mergeCell ref="AC474:AC476"/>
    <mergeCell ref="AD474:AD476"/>
    <mergeCell ref="AE474:AE476"/>
    <mergeCell ref="AO477:AO479"/>
    <mergeCell ref="AP477:AP479"/>
    <mergeCell ref="Y477:Y479"/>
    <mergeCell ref="Z477:Z479"/>
    <mergeCell ref="AA477:AA479"/>
    <mergeCell ref="AB477:AB479"/>
    <mergeCell ref="AC477:AC479"/>
    <mergeCell ref="AD477:AD479"/>
    <mergeCell ref="AE477:AE479"/>
    <mergeCell ref="AQ477:AQ479"/>
    <mergeCell ref="AR477:AR479"/>
    <mergeCell ref="A477:A479"/>
    <mergeCell ref="B477:B479"/>
    <mergeCell ref="C477:C479"/>
    <mergeCell ref="D477:D479"/>
    <mergeCell ref="E477:E479"/>
    <mergeCell ref="F477:F479"/>
    <mergeCell ref="G477:G479"/>
    <mergeCell ref="H477:H479"/>
    <mergeCell ref="I477:I479"/>
    <mergeCell ref="M477:M479"/>
    <mergeCell ref="N477:N479"/>
    <mergeCell ref="P474:P475"/>
    <mergeCell ref="N471:N473"/>
    <mergeCell ref="A471:A473"/>
    <mergeCell ref="B471:B473"/>
    <mergeCell ref="C471:C473"/>
    <mergeCell ref="D471:D473"/>
    <mergeCell ref="E471:E473"/>
    <mergeCell ref="F471:F473"/>
    <mergeCell ref="G471:G473"/>
    <mergeCell ref="H471:H473"/>
    <mergeCell ref="I471:I473"/>
    <mergeCell ref="J471:J473"/>
    <mergeCell ref="K471:K473"/>
    <mergeCell ref="L471:L473"/>
    <mergeCell ref="M471:M473"/>
    <mergeCell ref="O471:O473"/>
    <mergeCell ref="S471:S473"/>
    <mergeCell ref="T471:T473"/>
    <mergeCell ref="U471:U473"/>
    <mergeCell ref="V471:V473"/>
    <mergeCell ref="W471:W473"/>
    <mergeCell ref="AF471:AF473"/>
    <mergeCell ref="AG471:AG473"/>
    <mergeCell ref="AH471:AH473"/>
    <mergeCell ref="AI471:AI473"/>
    <mergeCell ref="AJ471:AJ473"/>
    <mergeCell ref="AK471:AK473"/>
    <mergeCell ref="AL471:AL473"/>
    <mergeCell ref="AM471:AM473"/>
    <mergeCell ref="AN471:AN473"/>
    <mergeCell ref="X471:X473"/>
    <mergeCell ref="Y471:Y473"/>
    <mergeCell ref="Z471:Z473"/>
    <mergeCell ref="AA471:AA473"/>
    <mergeCell ref="AB471:AB473"/>
    <mergeCell ref="AC471:AC473"/>
    <mergeCell ref="AD471:AD473"/>
    <mergeCell ref="AE471:AE473"/>
    <mergeCell ref="A462:A467"/>
    <mergeCell ref="B462:B467"/>
    <mergeCell ref="C462:C467"/>
    <mergeCell ref="D462:D467"/>
    <mergeCell ref="E462:E467"/>
    <mergeCell ref="F462:F467"/>
    <mergeCell ref="G462:G467"/>
    <mergeCell ref="H462:H467"/>
    <mergeCell ref="I462:I467"/>
    <mergeCell ref="J462:J467"/>
    <mergeCell ref="K462:K467"/>
    <mergeCell ref="L462:L467"/>
    <mergeCell ref="M462:M467"/>
    <mergeCell ref="N462:N467"/>
    <mergeCell ref="O462:O467"/>
    <mergeCell ref="P462:P467"/>
    <mergeCell ref="AO468:AO470"/>
    <mergeCell ref="AP468:AP470"/>
    <mergeCell ref="AQ468:AQ470"/>
    <mergeCell ref="AR468:AR470"/>
    <mergeCell ref="P471:P472"/>
    <mergeCell ref="M468:M470"/>
    <mergeCell ref="A468:A470"/>
    <mergeCell ref="B468:B470"/>
    <mergeCell ref="C468:C470"/>
    <mergeCell ref="D468:D470"/>
    <mergeCell ref="E468:E470"/>
    <mergeCell ref="F468:F470"/>
    <mergeCell ref="G468:G470"/>
    <mergeCell ref="H468:H470"/>
    <mergeCell ref="I468:I470"/>
    <mergeCell ref="N468:N470"/>
    <mergeCell ref="O468:O470"/>
    <mergeCell ref="P468:P470"/>
    <mergeCell ref="Q468:Q470"/>
    <mergeCell ref="R468:R470"/>
    <mergeCell ref="S468:S470"/>
    <mergeCell ref="T468:T470"/>
    <mergeCell ref="U468:U470"/>
    <mergeCell ref="V468:V470"/>
    <mergeCell ref="W468:W470"/>
    <mergeCell ref="AF468:AF470"/>
    <mergeCell ref="AG468:AG470"/>
    <mergeCell ref="AH468:AH470"/>
    <mergeCell ref="AI468:AI470"/>
    <mergeCell ref="AJ468:AJ470"/>
    <mergeCell ref="AK468:AK470"/>
    <mergeCell ref="AL468:AL470"/>
    <mergeCell ref="AM468:AM470"/>
    <mergeCell ref="AN468:AN470"/>
    <mergeCell ref="X468:X470"/>
    <mergeCell ref="Y468:Y470"/>
    <mergeCell ref="Z468:Z470"/>
    <mergeCell ref="AA468:AA470"/>
    <mergeCell ref="AB468:AB470"/>
    <mergeCell ref="AC468:AC470"/>
    <mergeCell ref="AD468:AD470"/>
    <mergeCell ref="AE468:AE470"/>
    <mergeCell ref="AO471:AO473"/>
    <mergeCell ref="AP471:AP473"/>
    <mergeCell ref="AQ471:AQ473"/>
    <mergeCell ref="AR471:AR473"/>
    <mergeCell ref="J468:J469"/>
    <mergeCell ref="AM459:AM461"/>
    <mergeCell ref="AN459:AN461"/>
    <mergeCell ref="AO459:AO461"/>
    <mergeCell ref="AP459:AP461"/>
    <mergeCell ref="AQ459:AQ461"/>
    <mergeCell ref="AR459:AR461"/>
    <mergeCell ref="AB462:AB463"/>
    <mergeCell ref="AG462:AG467"/>
    <mergeCell ref="AB464:AB465"/>
    <mergeCell ref="AB466:AB467"/>
    <mergeCell ref="AH462:AH467"/>
    <mergeCell ref="AI462:AI467"/>
    <mergeCell ref="AJ462:AJ467"/>
    <mergeCell ref="AK462:AK467"/>
    <mergeCell ref="AL462:AL467"/>
    <mergeCell ref="AM462:AM467"/>
    <mergeCell ref="AN462:AN467"/>
    <mergeCell ref="AB459:AB461"/>
    <mergeCell ref="AC459:AC461"/>
    <mergeCell ref="H459:H461"/>
    <mergeCell ref="I459:I461"/>
    <mergeCell ref="J459:J461"/>
    <mergeCell ref="K459:K461"/>
    <mergeCell ref="L459:L461"/>
    <mergeCell ref="M459:M461"/>
    <mergeCell ref="N459:N461"/>
    <mergeCell ref="O459:O461"/>
    <mergeCell ref="P459:P461"/>
    <mergeCell ref="AD459:AD461"/>
    <mergeCell ref="AE459:AE461"/>
    <mergeCell ref="AF459:AF461"/>
    <mergeCell ref="AG459:AG461"/>
    <mergeCell ref="AH459:AH461"/>
    <mergeCell ref="AI459:AI461"/>
    <mergeCell ref="AJ459:AJ461"/>
    <mergeCell ref="AK459:AK461"/>
    <mergeCell ref="V459:V460"/>
    <mergeCell ref="AO462:AO467"/>
    <mergeCell ref="AP462:AP467"/>
    <mergeCell ref="AQ462:AQ467"/>
    <mergeCell ref="AR462:AR467"/>
    <mergeCell ref="Q462:Q467"/>
    <mergeCell ref="R462:R467"/>
    <mergeCell ref="S462:S467"/>
    <mergeCell ref="T462:T467"/>
    <mergeCell ref="U462:U467"/>
    <mergeCell ref="V462:V467"/>
    <mergeCell ref="W462:W467"/>
    <mergeCell ref="X462:X467"/>
    <mergeCell ref="AF462:AF467"/>
    <mergeCell ref="Z462:Z463"/>
    <mergeCell ref="AA462:AA463"/>
    <mergeCell ref="AE462:AE467"/>
    <mergeCell ref="Z464:Z465"/>
    <mergeCell ref="AA464:AA465"/>
    <mergeCell ref="Z466:Z467"/>
    <mergeCell ref="AA466:AA467"/>
    <mergeCell ref="Y462:Y467"/>
    <mergeCell ref="O456:O458"/>
    <mergeCell ref="P456:P458"/>
    <mergeCell ref="Q456:Q458"/>
    <mergeCell ref="AC456:AC458"/>
    <mergeCell ref="AD456:AD458"/>
    <mergeCell ref="AE456:AE458"/>
    <mergeCell ref="AF456:AF458"/>
    <mergeCell ref="AG456:AG458"/>
    <mergeCell ref="AH456:AH458"/>
    <mergeCell ref="AI456:AI458"/>
    <mergeCell ref="AJ456:AJ458"/>
    <mergeCell ref="AK456:AK458"/>
    <mergeCell ref="V456:V457"/>
    <mergeCell ref="R456:R458"/>
    <mergeCell ref="S456:S458"/>
    <mergeCell ref="T456:T458"/>
    <mergeCell ref="U456:U458"/>
    <mergeCell ref="Y456:Y458"/>
    <mergeCell ref="Z456:Z458"/>
    <mergeCell ref="AA456:AA458"/>
    <mergeCell ref="AB456:AB458"/>
    <mergeCell ref="AL459:AL461"/>
    <mergeCell ref="Q459:Q461"/>
    <mergeCell ref="R459:R461"/>
    <mergeCell ref="S459:S461"/>
    <mergeCell ref="U459:U461"/>
    <mergeCell ref="Y459:Y461"/>
    <mergeCell ref="Z459:Z461"/>
    <mergeCell ref="AA459:AA461"/>
    <mergeCell ref="T459:T461"/>
    <mergeCell ref="A459:A461"/>
    <mergeCell ref="B459:B461"/>
    <mergeCell ref="C459:C461"/>
    <mergeCell ref="D459:D461"/>
    <mergeCell ref="E459:E461"/>
    <mergeCell ref="F459:F461"/>
    <mergeCell ref="G459:G461"/>
    <mergeCell ref="AL451:AL455"/>
    <mergeCell ref="AM451:AM455"/>
    <mergeCell ref="AN451:AN455"/>
    <mergeCell ref="AO451:AO455"/>
    <mergeCell ref="AP451:AP455"/>
    <mergeCell ref="AQ451:AQ455"/>
    <mergeCell ref="AR451:AR455"/>
    <mergeCell ref="AC451:AC455"/>
    <mergeCell ref="AD451:AD455"/>
    <mergeCell ref="AE451:AE455"/>
    <mergeCell ref="AF451:AF455"/>
    <mergeCell ref="AG451:AG455"/>
    <mergeCell ref="AH451:AH455"/>
    <mergeCell ref="AI451:AI455"/>
    <mergeCell ref="AJ451:AJ455"/>
    <mergeCell ref="AK451:AK455"/>
    <mergeCell ref="AL456:AL458"/>
    <mergeCell ref="AM456:AM458"/>
    <mergeCell ref="AN456:AN458"/>
    <mergeCell ref="AO456:AO458"/>
    <mergeCell ref="AP456:AP458"/>
    <mergeCell ref="AQ456:AQ458"/>
    <mergeCell ref="Q451:Q455"/>
    <mergeCell ref="R451:R455"/>
    <mergeCell ref="S451:S455"/>
    <mergeCell ref="T451:T455"/>
    <mergeCell ref="U451:U455"/>
    <mergeCell ref="Y451:Y455"/>
    <mergeCell ref="Z451:Z455"/>
    <mergeCell ref="AA451:AA455"/>
    <mergeCell ref="AB451:AB455"/>
    <mergeCell ref="V453:V454"/>
    <mergeCell ref="A451:A455"/>
    <mergeCell ref="B451:B455"/>
    <mergeCell ref="C451:C455"/>
    <mergeCell ref="D451:D455"/>
    <mergeCell ref="E451:E455"/>
    <mergeCell ref="F451:F455"/>
    <mergeCell ref="G451:G455"/>
    <mergeCell ref="H451:H455"/>
    <mergeCell ref="I451:I455"/>
    <mergeCell ref="J451:J455"/>
    <mergeCell ref="K451:K455"/>
    <mergeCell ref="L451:L455"/>
    <mergeCell ref="M451:M455"/>
    <mergeCell ref="N451:N455"/>
    <mergeCell ref="O451:O455"/>
    <mergeCell ref="P451:P455"/>
    <mergeCell ref="V451:V452"/>
    <mergeCell ref="AR456:AR458"/>
    <mergeCell ref="A456:A458"/>
    <mergeCell ref="B456:B458"/>
    <mergeCell ref="C456:C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L458"/>
    <mergeCell ref="M456:M458"/>
    <mergeCell ref="N456:N458"/>
    <mergeCell ref="A447:A450"/>
    <mergeCell ref="B447:B450"/>
    <mergeCell ref="C447:C450"/>
    <mergeCell ref="D447:D450"/>
    <mergeCell ref="E447:E450"/>
    <mergeCell ref="F447:F450"/>
    <mergeCell ref="G447:G450"/>
    <mergeCell ref="H447:H450"/>
    <mergeCell ref="I447:I450"/>
    <mergeCell ref="N447:N450"/>
    <mergeCell ref="O447:O450"/>
    <mergeCell ref="P447:P450"/>
    <mergeCell ref="Q447:Q450"/>
    <mergeCell ref="R447:R450"/>
    <mergeCell ref="S447:S450"/>
    <mergeCell ref="T447:T450"/>
    <mergeCell ref="AC447:AC450"/>
    <mergeCell ref="AD447:AD450"/>
    <mergeCell ref="AE447:AE450"/>
    <mergeCell ref="AF447:AF450"/>
    <mergeCell ref="AG447:AG450"/>
    <mergeCell ref="AH447:AH450"/>
    <mergeCell ref="AI447:AI450"/>
    <mergeCell ref="AJ447:AJ450"/>
    <mergeCell ref="A445:A446"/>
    <mergeCell ref="AI445:AI446"/>
    <mergeCell ref="AJ445:AJ446"/>
    <mergeCell ref="AK445:AK446"/>
    <mergeCell ref="C445:C446"/>
    <mergeCell ref="B445:B446"/>
    <mergeCell ref="D445:D446"/>
    <mergeCell ref="E445:E446"/>
    <mergeCell ref="F445:F446"/>
    <mergeCell ref="G445:G446"/>
    <mergeCell ref="Z445:Z446"/>
    <mergeCell ref="AA445:AA446"/>
    <mergeCell ref="AB445:AB446"/>
    <mergeCell ref="AC445:AC446"/>
    <mergeCell ref="AD445:AD446"/>
    <mergeCell ref="AE445:AE446"/>
    <mergeCell ref="AF445:AF446"/>
    <mergeCell ref="AG445:AG446"/>
    <mergeCell ref="AH445:AH446"/>
    <mergeCell ref="Q445:Q446"/>
    <mergeCell ref="R445:R446"/>
    <mergeCell ref="S445:S446"/>
    <mergeCell ref="W445:W446"/>
    <mergeCell ref="X445:X446"/>
    <mergeCell ref="Y445:Y446"/>
    <mergeCell ref="H445:H446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AK447:AK450"/>
    <mergeCell ref="U447:U450"/>
    <mergeCell ref="V447:V450"/>
    <mergeCell ref="W447:W450"/>
    <mergeCell ref="X447:X450"/>
    <mergeCell ref="Y447:Y450"/>
    <mergeCell ref="Z447:Z450"/>
    <mergeCell ref="AA447:AA450"/>
    <mergeCell ref="AB447:AB450"/>
    <mergeCell ref="J447:J448"/>
    <mergeCell ref="AL447:AL450"/>
    <mergeCell ref="AM447:AM450"/>
    <mergeCell ref="AN447:AN450"/>
    <mergeCell ref="AO440:AO444"/>
    <mergeCell ref="AP440:AP444"/>
    <mergeCell ref="AQ440:AQ444"/>
    <mergeCell ref="AR440:AR444"/>
    <mergeCell ref="AL445:AL446"/>
    <mergeCell ref="AM445:AM446"/>
    <mergeCell ref="AN445:AN446"/>
    <mergeCell ref="AQ445:AQ446"/>
    <mergeCell ref="AR445:AR446"/>
    <mergeCell ref="R440:R444"/>
    <mergeCell ref="S440:S444"/>
    <mergeCell ref="T440:T444"/>
    <mergeCell ref="U440:U444"/>
    <mergeCell ref="Y440:Y444"/>
    <mergeCell ref="Z440:Z444"/>
    <mergeCell ref="AA440:AA444"/>
    <mergeCell ref="AB440:AB444"/>
    <mergeCell ref="AC440:AC444"/>
    <mergeCell ref="V442:V443"/>
    <mergeCell ref="AD440:AD444"/>
    <mergeCell ref="AE440:AE444"/>
    <mergeCell ref="AF440:AF444"/>
    <mergeCell ref="AG440:AG444"/>
    <mergeCell ref="AH440:AH444"/>
    <mergeCell ref="AI440:AI444"/>
    <mergeCell ref="AJ440:AJ444"/>
    <mergeCell ref="AK440:AK444"/>
    <mergeCell ref="AL440:AL444"/>
    <mergeCell ref="V440:V441"/>
    <mergeCell ref="T445:T446"/>
    <mergeCell ref="U445:U446"/>
    <mergeCell ref="V445:V446"/>
    <mergeCell ref="AO447:AO450"/>
    <mergeCell ref="AP447:AP450"/>
    <mergeCell ref="AQ447:AQ450"/>
    <mergeCell ref="AR447:AR450"/>
    <mergeCell ref="M447:M450"/>
    <mergeCell ref="A440:A444"/>
    <mergeCell ref="B440:B444"/>
    <mergeCell ref="C440:C444"/>
    <mergeCell ref="D440:D444"/>
    <mergeCell ref="E440:E444"/>
    <mergeCell ref="F440:F444"/>
    <mergeCell ref="G440:G444"/>
    <mergeCell ref="H440:H444"/>
    <mergeCell ref="I440:I444"/>
    <mergeCell ref="J440:J444"/>
    <mergeCell ref="K440:K444"/>
    <mergeCell ref="L440:L444"/>
    <mergeCell ref="M440:M444"/>
    <mergeCell ref="N440:N444"/>
    <mergeCell ref="O440:O444"/>
    <mergeCell ref="P440:P444"/>
    <mergeCell ref="Q440:Q444"/>
    <mergeCell ref="AP435:AP439"/>
    <mergeCell ref="AQ435:AQ439"/>
    <mergeCell ref="AR435:AR439"/>
    <mergeCell ref="R435:R439"/>
    <mergeCell ref="S435:S439"/>
    <mergeCell ref="T435:T439"/>
    <mergeCell ref="U435:U439"/>
    <mergeCell ref="Y435:Y439"/>
    <mergeCell ref="Z435:Z439"/>
    <mergeCell ref="AA435:AA439"/>
    <mergeCell ref="AB435:AB439"/>
    <mergeCell ref="AC435:AC439"/>
    <mergeCell ref="V437:V438"/>
    <mergeCell ref="A435:A439"/>
    <mergeCell ref="B435:B439"/>
    <mergeCell ref="C435:C439"/>
    <mergeCell ref="D435:D439"/>
    <mergeCell ref="E435:E439"/>
    <mergeCell ref="F435:F439"/>
    <mergeCell ref="G435:G439"/>
    <mergeCell ref="H435:H439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AF435:AF439"/>
    <mergeCell ref="AG435:AG439"/>
    <mergeCell ref="AH435:AH439"/>
    <mergeCell ref="AI435:AI439"/>
    <mergeCell ref="AJ435:AJ439"/>
    <mergeCell ref="AK435:AK439"/>
    <mergeCell ref="AL435:AL439"/>
    <mergeCell ref="V435:V436"/>
    <mergeCell ref="AM440:AM444"/>
    <mergeCell ref="AN440:AN444"/>
    <mergeCell ref="AM432:AM434"/>
    <mergeCell ref="AN432:AN434"/>
    <mergeCell ref="AO432:AO434"/>
    <mergeCell ref="AP432:AP434"/>
    <mergeCell ref="AQ432:AQ434"/>
    <mergeCell ref="AR432:AR434"/>
    <mergeCell ref="U432:U434"/>
    <mergeCell ref="AD432:AD434"/>
    <mergeCell ref="AE432:AE434"/>
    <mergeCell ref="AF432:AF434"/>
    <mergeCell ref="AG432:AG434"/>
    <mergeCell ref="AH432:AH434"/>
    <mergeCell ref="AI432:AI434"/>
    <mergeCell ref="AJ432:AJ434"/>
    <mergeCell ref="AK432:AK434"/>
    <mergeCell ref="AL432:AL434"/>
    <mergeCell ref="V432:V434"/>
    <mergeCell ref="W432:W434"/>
    <mergeCell ref="X432:X434"/>
    <mergeCell ref="Y432:Y434"/>
    <mergeCell ref="Z432:Z434"/>
    <mergeCell ref="AM435:AM439"/>
    <mergeCell ref="AN435:AN439"/>
    <mergeCell ref="AO435:AO439"/>
    <mergeCell ref="B432:B434"/>
    <mergeCell ref="C432:C434"/>
    <mergeCell ref="D432:D434"/>
    <mergeCell ref="E432:E434"/>
    <mergeCell ref="F432:F434"/>
    <mergeCell ref="G432:G434"/>
    <mergeCell ref="H432:H434"/>
    <mergeCell ref="N432:N434"/>
    <mergeCell ref="O432:O434"/>
    <mergeCell ref="P432:P434"/>
    <mergeCell ref="Q432:Q434"/>
    <mergeCell ref="R432:R434"/>
    <mergeCell ref="S432:S434"/>
    <mergeCell ref="T432:T434"/>
    <mergeCell ref="Q435:Q439"/>
    <mergeCell ref="AD435:AD439"/>
    <mergeCell ref="AE435:AE439"/>
    <mergeCell ref="J432:J433"/>
    <mergeCell ref="G419:G431"/>
    <mergeCell ref="H419:H431"/>
    <mergeCell ref="I419:I431"/>
    <mergeCell ref="J419:J431"/>
    <mergeCell ref="K419:K431"/>
    <mergeCell ref="L419:L431"/>
    <mergeCell ref="P423:P424"/>
    <mergeCell ref="P426:P427"/>
    <mergeCell ref="P429:P430"/>
    <mergeCell ref="O426:O431"/>
    <mergeCell ref="N426:N431"/>
    <mergeCell ref="O423:O425"/>
    <mergeCell ref="N423:N425"/>
    <mergeCell ref="O419:O422"/>
    <mergeCell ref="N419:N422"/>
    <mergeCell ref="M432:M434"/>
    <mergeCell ref="I432:I434"/>
    <mergeCell ref="A432:A434"/>
    <mergeCell ref="AD419:AD431"/>
    <mergeCell ref="AE419:AE431"/>
    <mergeCell ref="AF419:AF431"/>
    <mergeCell ref="AG419:AG431"/>
    <mergeCell ref="AH419:AH431"/>
    <mergeCell ref="AI419:AI431"/>
    <mergeCell ref="AJ419:AJ431"/>
    <mergeCell ref="X419:X431"/>
    <mergeCell ref="Y419:Y431"/>
    <mergeCell ref="Z419:Z431"/>
    <mergeCell ref="AA419:AA431"/>
    <mergeCell ref="AB419:AB431"/>
    <mergeCell ref="AC419:AC431"/>
    <mergeCell ref="AA432:AA434"/>
    <mergeCell ref="AB432:AB434"/>
    <mergeCell ref="AC432:AC434"/>
    <mergeCell ref="AM414:AM418"/>
    <mergeCell ref="AN414:AN418"/>
    <mergeCell ref="AO414:AO418"/>
    <mergeCell ref="AP414:AP418"/>
    <mergeCell ref="AQ414:AQ418"/>
    <mergeCell ref="AR414:AR418"/>
    <mergeCell ref="P419:P420"/>
    <mergeCell ref="R414:R418"/>
    <mergeCell ref="S414:S418"/>
    <mergeCell ref="T414:T418"/>
    <mergeCell ref="U414:U418"/>
    <mergeCell ref="Y414:Y418"/>
    <mergeCell ref="Z414:Z418"/>
    <mergeCell ref="AA414:AA418"/>
    <mergeCell ref="AB414:AB418"/>
    <mergeCell ref="AC414:AC418"/>
    <mergeCell ref="V416:V417"/>
    <mergeCell ref="AD414:AD418"/>
    <mergeCell ref="AE414:AE418"/>
    <mergeCell ref="AF414:AF418"/>
    <mergeCell ref="AG414:AG418"/>
    <mergeCell ref="AH414:AH418"/>
    <mergeCell ref="AI414:AI418"/>
    <mergeCell ref="AJ414:AJ418"/>
    <mergeCell ref="AK414:AK418"/>
    <mergeCell ref="AL414:AL418"/>
    <mergeCell ref="V414:V415"/>
    <mergeCell ref="S419:S431"/>
    <mergeCell ref="T419:T431"/>
    <mergeCell ref="U419:U431"/>
    <mergeCell ref="V419:V431"/>
    <mergeCell ref="W419:W431"/>
    <mergeCell ref="A414:A418"/>
    <mergeCell ref="B414:B418"/>
    <mergeCell ref="C414:C418"/>
    <mergeCell ref="D414:D418"/>
    <mergeCell ref="E414:E418"/>
    <mergeCell ref="F414:F418"/>
    <mergeCell ref="G414:G418"/>
    <mergeCell ref="H414:H418"/>
    <mergeCell ref="I414:I418"/>
    <mergeCell ref="J414:J418"/>
    <mergeCell ref="K414:K418"/>
    <mergeCell ref="L414:L418"/>
    <mergeCell ref="M414:M418"/>
    <mergeCell ref="N414:N418"/>
    <mergeCell ref="O414:O418"/>
    <mergeCell ref="P414:P418"/>
    <mergeCell ref="Q414:Q418"/>
    <mergeCell ref="AM419:AM431"/>
    <mergeCell ref="AN419:AN431"/>
    <mergeCell ref="AO419:AO431"/>
    <mergeCell ref="AP419:AP431"/>
    <mergeCell ref="AQ419:AQ431"/>
    <mergeCell ref="AR419:AR431"/>
    <mergeCell ref="AK419:AK431"/>
    <mergeCell ref="AL419:AL431"/>
    <mergeCell ref="M419:M431"/>
    <mergeCell ref="A419:A431"/>
    <mergeCell ref="B419:B431"/>
    <mergeCell ref="C419:C431"/>
    <mergeCell ref="D419:D431"/>
    <mergeCell ref="E419:E431"/>
    <mergeCell ref="F419:F431"/>
    <mergeCell ref="AR409:AR413"/>
    <mergeCell ref="R409:R413"/>
    <mergeCell ref="S409:S413"/>
    <mergeCell ref="T409:T413"/>
    <mergeCell ref="U409:U413"/>
    <mergeCell ref="Y409:Y413"/>
    <mergeCell ref="Z409:Z413"/>
    <mergeCell ref="AA409:AA413"/>
    <mergeCell ref="AB409:AB413"/>
    <mergeCell ref="AC409:AC413"/>
    <mergeCell ref="V411:V412"/>
    <mergeCell ref="A409:A413"/>
    <mergeCell ref="B409:B413"/>
    <mergeCell ref="C409:C413"/>
    <mergeCell ref="D409:D413"/>
    <mergeCell ref="E409:E413"/>
    <mergeCell ref="F409:F413"/>
    <mergeCell ref="G409:G413"/>
    <mergeCell ref="H409:H413"/>
    <mergeCell ref="I409:I413"/>
    <mergeCell ref="J409:J413"/>
    <mergeCell ref="K409:K413"/>
    <mergeCell ref="L409:L413"/>
    <mergeCell ref="M409:M413"/>
    <mergeCell ref="N409:N413"/>
    <mergeCell ref="O409:O413"/>
    <mergeCell ref="P409:P413"/>
    <mergeCell ref="AM406:AM408"/>
    <mergeCell ref="AN406:AN408"/>
    <mergeCell ref="AO406:AO408"/>
    <mergeCell ref="AP406:AP408"/>
    <mergeCell ref="AQ406:AQ408"/>
    <mergeCell ref="AR406:AR408"/>
    <mergeCell ref="R406:R408"/>
    <mergeCell ref="AD406:AD408"/>
    <mergeCell ref="AE406:AE408"/>
    <mergeCell ref="AF406:AF408"/>
    <mergeCell ref="AG406:AG408"/>
    <mergeCell ref="AH406:AH408"/>
    <mergeCell ref="AI406:AI408"/>
    <mergeCell ref="AJ406:AJ408"/>
    <mergeCell ref="AK406:AK408"/>
    <mergeCell ref="AL406:AL408"/>
    <mergeCell ref="V406:V407"/>
    <mergeCell ref="S406:S408"/>
    <mergeCell ref="T406:T408"/>
    <mergeCell ref="U406:U408"/>
    <mergeCell ref="Y406:Y408"/>
    <mergeCell ref="L406:L408"/>
    <mergeCell ref="M406:M408"/>
    <mergeCell ref="N406:N408"/>
    <mergeCell ref="O406:O408"/>
    <mergeCell ref="P406:P408"/>
    <mergeCell ref="Q406:Q408"/>
    <mergeCell ref="Q409:Q413"/>
    <mergeCell ref="AD409:AD413"/>
    <mergeCell ref="AE409:AE413"/>
    <mergeCell ref="AF409:AF413"/>
    <mergeCell ref="AG409:AG413"/>
    <mergeCell ref="A401:A405"/>
    <mergeCell ref="B401:B405"/>
    <mergeCell ref="C401:C405"/>
    <mergeCell ref="D401:D405"/>
    <mergeCell ref="E401:E405"/>
    <mergeCell ref="F401:F405"/>
    <mergeCell ref="G401:G405"/>
    <mergeCell ref="H401:H405"/>
    <mergeCell ref="I401:I405"/>
    <mergeCell ref="J401:J405"/>
    <mergeCell ref="K401:K405"/>
    <mergeCell ref="L401:L405"/>
    <mergeCell ref="M401:M405"/>
    <mergeCell ref="N401:N405"/>
    <mergeCell ref="O401:O405"/>
    <mergeCell ref="S401:S405"/>
    <mergeCell ref="A406:A408"/>
    <mergeCell ref="B406:B408"/>
    <mergeCell ref="C406:C408"/>
    <mergeCell ref="D406:D408"/>
    <mergeCell ref="E406:E408"/>
    <mergeCell ref="F406:F408"/>
    <mergeCell ref="G406:G408"/>
    <mergeCell ref="H406:H408"/>
    <mergeCell ref="I406:I408"/>
    <mergeCell ref="J406:J408"/>
    <mergeCell ref="K406:K408"/>
    <mergeCell ref="P401:P402"/>
    <mergeCell ref="AM409:AM413"/>
    <mergeCell ref="AN409:AN413"/>
    <mergeCell ref="AO409:AO413"/>
    <mergeCell ref="AP409:AP413"/>
    <mergeCell ref="AQ409:AQ413"/>
    <mergeCell ref="U393:U400"/>
    <mergeCell ref="V393:V400"/>
    <mergeCell ref="W393:W400"/>
    <mergeCell ref="X393:X400"/>
    <mergeCell ref="Y393:Y400"/>
    <mergeCell ref="Z393:Z400"/>
    <mergeCell ref="AA393:AA400"/>
    <mergeCell ref="AB393:AB400"/>
    <mergeCell ref="AC393:AC400"/>
    <mergeCell ref="AD393:AD400"/>
    <mergeCell ref="AE393:AE400"/>
    <mergeCell ref="AF393:AF400"/>
    <mergeCell ref="AG393:AG400"/>
    <mergeCell ref="J387:J388"/>
    <mergeCell ref="J389:J390"/>
    <mergeCell ref="H387:H392"/>
    <mergeCell ref="I387:I392"/>
    <mergeCell ref="M382:M392"/>
    <mergeCell ref="N382:N392"/>
    <mergeCell ref="O382:O392"/>
    <mergeCell ref="P382:P392"/>
    <mergeCell ref="Q382:Q392"/>
    <mergeCell ref="R382:R392"/>
    <mergeCell ref="S382:S392"/>
    <mergeCell ref="T382:T392"/>
    <mergeCell ref="AH409:AH413"/>
    <mergeCell ref="AI409:AI413"/>
    <mergeCell ref="AJ409:AJ413"/>
    <mergeCell ref="AK409:AK413"/>
    <mergeCell ref="AL409:AL413"/>
    <mergeCell ref="V409:V410"/>
    <mergeCell ref="Z406:Z408"/>
    <mergeCell ref="AA406:AA408"/>
    <mergeCell ref="AB406:AB408"/>
    <mergeCell ref="AC406:AC408"/>
    <mergeCell ref="P403:P404"/>
    <mergeCell ref="P393:P394"/>
    <mergeCell ref="H382:H386"/>
    <mergeCell ref="J384:J385"/>
    <mergeCell ref="I382:I386"/>
    <mergeCell ref="J382:J383"/>
    <mergeCell ref="Z382:Z392"/>
    <mergeCell ref="AA382:AA392"/>
    <mergeCell ref="AB382:AB392"/>
    <mergeCell ref="AC382:AC392"/>
    <mergeCell ref="AD382:AD392"/>
    <mergeCell ref="AE382:AE392"/>
    <mergeCell ref="AF382:AF392"/>
    <mergeCell ref="AG382:AG392"/>
    <mergeCell ref="AH382:AH392"/>
    <mergeCell ref="AI382:AI392"/>
    <mergeCell ref="AJ382:AJ392"/>
    <mergeCell ref="AK382:AK392"/>
    <mergeCell ref="AL382:AL392"/>
    <mergeCell ref="G379:G381"/>
    <mergeCell ref="A379:A381"/>
    <mergeCell ref="B379:B381"/>
    <mergeCell ref="C379:C381"/>
    <mergeCell ref="D379:D381"/>
    <mergeCell ref="E379:E381"/>
    <mergeCell ref="F379:F381"/>
    <mergeCell ref="H379:H381"/>
    <mergeCell ref="I379:I381"/>
    <mergeCell ref="J379:J381"/>
    <mergeCell ref="K379:K381"/>
    <mergeCell ref="L379:L381"/>
    <mergeCell ref="M379:M381"/>
    <mergeCell ref="N379:N381"/>
    <mergeCell ref="O379:O381"/>
    <mergeCell ref="S379:S381"/>
    <mergeCell ref="AK379:AK381"/>
    <mergeCell ref="T379:T381"/>
    <mergeCell ref="U379:U381"/>
    <mergeCell ref="V379:V381"/>
    <mergeCell ref="W379:W381"/>
    <mergeCell ref="X379:X381"/>
    <mergeCell ref="Y379:Y381"/>
    <mergeCell ref="Z379:Z381"/>
    <mergeCell ref="AA379:AA381"/>
    <mergeCell ref="AB379:AB381"/>
    <mergeCell ref="P379:P380"/>
    <mergeCell ref="AR393:AR400"/>
    <mergeCell ref="AQ393:AQ400"/>
    <mergeCell ref="AH393:AH400"/>
    <mergeCell ref="AI393:AI400"/>
    <mergeCell ref="AJ393:AJ400"/>
    <mergeCell ref="AK393:AK400"/>
    <mergeCell ref="AL393:AL400"/>
    <mergeCell ref="AM393:AM400"/>
    <mergeCell ref="AN393:AN400"/>
    <mergeCell ref="AO393:AO400"/>
    <mergeCell ref="AP393:AP400"/>
    <mergeCell ref="M393:M400"/>
    <mergeCell ref="A393:A400"/>
    <mergeCell ref="B393:B400"/>
    <mergeCell ref="C393:C400"/>
    <mergeCell ref="D393:D400"/>
    <mergeCell ref="E393:E400"/>
    <mergeCell ref="F393:F400"/>
    <mergeCell ref="G393:G400"/>
    <mergeCell ref="H393:H400"/>
    <mergeCell ref="I393:I400"/>
    <mergeCell ref="J393:J400"/>
    <mergeCell ref="K393:K400"/>
    <mergeCell ref="L393:L400"/>
    <mergeCell ref="P395:P396"/>
    <mergeCell ref="P398:P399"/>
    <mergeCell ref="O398:O400"/>
    <mergeCell ref="N398:N400"/>
    <mergeCell ref="O393:O397"/>
    <mergeCell ref="N393:N397"/>
    <mergeCell ref="S393:S400"/>
    <mergeCell ref="T393:T400"/>
    <mergeCell ref="U382:U392"/>
    <mergeCell ref="V382:V392"/>
    <mergeCell ref="W382:W392"/>
    <mergeCell ref="X382:X392"/>
    <mergeCell ref="Y382:Y392"/>
    <mergeCell ref="AL372:AL378"/>
    <mergeCell ref="AM372:AM378"/>
    <mergeCell ref="AN372:AN378"/>
    <mergeCell ref="AO372:AO378"/>
    <mergeCell ref="AP372:AP378"/>
    <mergeCell ref="AQ372:AQ378"/>
    <mergeCell ref="AR372:AR378"/>
    <mergeCell ref="AJ372:AJ378"/>
    <mergeCell ref="AK372:AK378"/>
    <mergeCell ref="AL379:AL381"/>
    <mergeCell ref="AM379:AM381"/>
    <mergeCell ref="AN379:AN381"/>
    <mergeCell ref="AO379:AO381"/>
    <mergeCell ref="AP379:AP381"/>
    <mergeCell ref="AQ379:AQ381"/>
    <mergeCell ref="AR379:AR381"/>
    <mergeCell ref="AC379:AC381"/>
    <mergeCell ref="AD379:AD381"/>
    <mergeCell ref="AE379:AE381"/>
    <mergeCell ref="AF379:AF381"/>
    <mergeCell ref="AG379:AG381"/>
    <mergeCell ref="AH379:AH381"/>
    <mergeCell ref="Y372:Y378"/>
    <mergeCell ref="Z372:Z378"/>
    <mergeCell ref="AA372:AA378"/>
    <mergeCell ref="AB372:AB378"/>
    <mergeCell ref="AC372:AC378"/>
    <mergeCell ref="AD372:AD378"/>
    <mergeCell ref="AE372:AE378"/>
    <mergeCell ref="AF372:AF378"/>
    <mergeCell ref="AG372:AG378"/>
    <mergeCell ref="AH372:AH378"/>
    <mergeCell ref="AI372:AI378"/>
    <mergeCell ref="AJ379:AJ381"/>
    <mergeCell ref="A372:A378"/>
    <mergeCell ref="B372:B378"/>
    <mergeCell ref="C372:C378"/>
    <mergeCell ref="D372:D378"/>
    <mergeCell ref="E372:E378"/>
    <mergeCell ref="F372:F378"/>
    <mergeCell ref="G372:G378"/>
    <mergeCell ref="H372:H378"/>
    <mergeCell ref="M372:M378"/>
    <mergeCell ref="J374:J375"/>
    <mergeCell ref="I372:I378"/>
    <mergeCell ref="N372:N378"/>
    <mergeCell ref="O372:O378"/>
    <mergeCell ref="P372:P378"/>
    <mergeCell ref="Q372:Q378"/>
    <mergeCell ref="R372:R378"/>
    <mergeCell ref="AI379:AI381"/>
    <mergeCell ref="AL367:AL371"/>
    <mergeCell ref="AM367:AM371"/>
    <mergeCell ref="AN367:AN371"/>
    <mergeCell ref="AO367:AO371"/>
    <mergeCell ref="AP367:AP371"/>
    <mergeCell ref="AQ367:AQ371"/>
    <mergeCell ref="AR367:AR371"/>
    <mergeCell ref="J372:J373"/>
    <mergeCell ref="Q367:Q371"/>
    <mergeCell ref="R367:R371"/>
    <mergeCell ref="S367:S371"/>
    <mergeCell ref="T367:T371"/>
    <mergeCell ref="U367:U371"/>
    <mergeCell ref="Y367:Y371"/>
    <mergeCell ref="Z367:Z371"/>
    <mergeCell ref="AA367:AA371"/>
    <mergeCell ref="AB367:AB371"/>
    <mergeCell ref="V369:V370"/>
    <mergeCell ref="AD367:AD371"/>
    <mergeCell ref="AE367:AE371"/>
    <mergeCell ref="AF367:AF371"/>
    <mergeCell ref="AG367:AG371"/>
    <mergeCell ref="AH367:AH371"/>
    <mergeCell ref="AI367:AI371"/>
    <mergeCell ref="AJ367:AJ371"/>
    <mergeCell ref="AK367:AK371"/>
    <mergeCell ref="S372:S378"/>
    <mergeCell ref="T372:T378"/>
    <mergeCell ref="U372:U378"/>
    <mergeCell ref="V372:V378"/>
    <mergeCell ref="W372:W378"/>
    <mergeCell ref="X372:X378"/>
    <mergeCell ref="A367:A371"/>
    <mergeCell ref="B367:B371"/>
    <mergeCell ref="C367:C371"/>
    <mergeCell ref="D367:D371"/>
    <mergeCell ref="E367:E371"/>
    <mergeCell ref="F367:F371"/>
    <mergeCell ref="G367:G371"/>
    <mergeCell ref="H367:H371"/>
    <mergeCell ref="I367:I371"/>
    <mergeCell ref="J367:J371"/>
    <mergeCell ref="K367:K371"/>
    <mergeCell ref="L367:L371"/>
    <mergeCell ref="M367:M371"/>
    <mergeCell ref="N367:N371"/>
    <mergeCell ref="O367:O371"/>
    <mergeCell ref="P367:P371"/>
    <mergeCell ref="AC367:AC371"/>
    <mergeCell ref="V367:V368"/>
    <mergeCell ref="AL361:AL366"/>
    <mergeCell ref="AM361:AM366"/>
    <mergeCell ref="AN361:AN366"/>
    <mergeCell ref="AO361:AO366"/>
    <mergeCell ref="AP361:AP366"/>
    <mergeCell ref="AQ361:AQ366"/>
    <mergeCell ref="AR361:AR366"/>
    <mergeCell ref="AC361:AC366"/>
    <mergeCell ref="AD361:AD366"/>
    <mergeCell ref="AE361:AE366"/>
    <mergeCell ref="AF361:AF366"/>
    <mergeCell ref="AG361:AG366"/>
    <mergeCell ref="AH361:AH366"/>
    <mergeCell ref="AI361:AI366"/>
    <mergeCell ref="AJ361:AJ366"/>
    <mergeCell ref="AK361:AK366"/>
    <mergeCell ref="T361:T366"/>
    <mergeCell ref="U361:U366"/>
    <mergeCell ref="V361:V366"/>
    <mergeCell ref="W361:W366"/>
    <mergeCell ref="X361:X366"/>
    <mergeCell ref="Y361:Y366"/>
    <mergeCell ref="Z361:Z366"/>
    <mergeCell ref="AA361:AA366"/>
    <mergeCell ref="AB361:AB366"/>
    <mergeCell ref="J361:J362"/>
    <mergeCell ref="J363:J364"/>
    <mergeCell ref="M361:M366"/>
    <mergeCell ref="N361:N366"/>
    <mergeCell ref="O361:O366"/>
    <mergeCell ref="P361:P366"/>
    <mergeCell ref="Q361:Q366"/>
    <mergeCell ref="R361:R366"/>
    <mergeCell ref="S361:S366"/>
    <mergeCell ref="H361:H366"/>
    <mergeCell ref="I361:I366"/>
    <mergeCell ref="G361:G366"/>
    <mergeCell ref="A361:A366"/>
    <mergeCell ref="B361:B366"/>
    <mergeCell ref="C361:C366"/>
    <mergeCell ref="D361:D366"/>
    <mergeCell ref="E361:E366"/>
    <mergeCell ref="F361:F366"/>
    <mergeCell ref="P358:P359"/>
    <mergeCell ref="A356:A360"/>
    <mergeCell ref="B356:B360"/>
    <mergeCell ref="C356:C360"/>
    <mergeCell ref="D356:D360"/>
    <mergeCell ref="E356:E360"/>
    <mergeCell ref="F356:F360"/>
    <mergeCell ref="G356:G360"/>
    <mergeCell ref="H356:H360"/>
    <mergeCell ref="I356:I360"/>
    <mergeCell ref="J356:J360"/>
    <mergeCell ref="K356:K360"/>
    <mergeCell ref="L356:L360"/>
    <mergeCell ref="M356:M360"/>
    <mergeCell ref="N356:N360"/>
    <mergeCell ref="O356:O360"/>
    <mergeCell ref="S356:S360"/>
    <mergeCell ref="P356:P357"/>
    <mergeCell ref="P353:P354"/>
    <mergeCell ref="A351:A355"/>
    <mergeCell ref="B351:B355"/>
    <mergeCell ref="C351:C355"/>
    <mergeCell ref="D351:D355"/>
    <mergeCell ref="E351:E355"/>
    <mergeCell ref="F351:F355"/>
    <mergeCell ref="G351:G355"/>
    <mergeCell ref="H351:H355"/>
    <mergeCell ref="I351:I355"/>
    <mergeCell ref="J351:J355"/>
    <mergeCell ref="K351:K355"/>
    <mergeCell ref="L351:L355"/>
    <mergeCell ref="M351:M355"/>
    <mergeCell ref="N351:N355"/>
    <mergeCell ref="O351:O355"/>
    <mergeCell ref="S351:S355"/>
    <mergeCell ref="AM342:AM350"/>
    <mergeCell ref="AN342:AN350"/>
    <mergeCell ref="AO342:AO350"/>
    <mergeCell ref="AP342:AP350"/>
    <mergeCell ref="AQ342:AQ350"/>
    <mergeCell ref="AR342:AR350"/>
    <mergeCell ref="P351:P352"/>
    <mergeCell ref="G342:G350"/>
    <mergeCell ref="A342:A350"/>
    <mergeCell ref="B342:B350"/>
    <mergeCell ref="C342:C350"/>
    <mergeCell ref="D342:D350"/>
    <mergeCell ref="E342:E350"/>
    <mergeCell ref="F342:F350"/>
    <mergeCell ref="M342:M350"/>
    <mergeCell ref="H342:H350"/>
    <mergeCell ref="I342:I350"/>
    <mergeCell ref="J342:J350"/>
    <mergeCell ref="K342:K350"/>
    <mergeCell ref="L342:L350"/>
    <mergeCell ref="S342:S350"/>
    <mergeCell ref="T342:T350"/>
    <mergeCell ref="AD342:AD350"/>
    <mergeCell ref="AE342:AE350"/>
    <mergeCell ref="AF342:AF350"/>
    <mergeCell ref="AG342:AG350"/>
    <mergeCell ref="AH342:AH350"/>
    <mergeCell ref="AI342:AI350"/>
    <mergeCell ref="AJ342:AJ350"/>
    <mergeCell ref="AK342:AK350"/>
    <mergeCell ref="AL342:AL350"/>
    <mergeCell ref="U342:U350"/>
    <mergeCell ref="V342:V350"/>
    <mergeCell ref="W342:W350"/>
    <mergeCell ref="X342:X350"/>
    <mergeCell ref="Y342:Y350"/>
    <mergeCell ref="Z342:Z350"/>
    <mergeCell ref="AA342:AA350"/>
    <mergeCell ref="AB342:AB350"/>
    <mergeCell ref="AC342:AC350"/>
    <mergeCell ref="AM337:AM341"/>
    <mergeCell ref="AN337:AN341"/>
    <mergeCell ref="AO337:AO341"/>
    <mergeCell ref="AP337:AP341"/>
    <mergeCell ref="AQ337:AQ341"/>
    <mergeCell ref="AR337:AR341"/>
    <mergeCell ref="V339:V340"/>
    <mergeCell ref="A337:A341"/>
    <mergeCell ref="B337:B341"/>
    <mergeCell ref="C337:C341"/>
    <mergeCell ref="D337:D341"/>
    <mergeCell ref="E337:E341"/>
    <mergeCell ref="F337:F341"/>
    <mergeCell ref="G337:G341"/>
    <mergeCell ref="H337:H341"/>
    <mergeCell ref="I337:I341"/>
    <mergeCell ref="J337:J341"/>
    <mergeCell ref="K337:K341"/>
    <mergeCell ref="L337:L341"/>
    <mergeCell ref="M337:M341"/>
    <mergeCell ref="N337:N341"/>
    <mergeCell ref="O337:O341"/>
    <mergeCell ref="P337:P341"/>
    <mergeCell ref="Q337:Q341"/>
    <mergeCell ref="AD337:AD341"/>
    <mergeCell ref="AE337:AE341"/>
    <mergeCell ref="AF337:AF341"/>
    <mergeCell ref="AG337:AG341"/>
    <mergeCell ref="AH337:AH341"/>
    <mergeCell ref="AI337:AI341"/>
    <mergeCell ref="AJ337:AJ341"/>
    <mergeCell ref="AK337:AK341"/>
    <mergeCell ref="AL337:AL341"/>
    <mergeCell ref="V337:V338"/>
    <mergeCell ref="S337:S341"/>
    <mergeCell ref="T337:T341"/>
    <mergeCell ref="U337:U341"/>
    <mergeCell ref="Y337:Y341"/>
    <mergeCell ref="Z337:Z341"/>
    <mergeCell ref="AA337:AA341"/>
    <mergeCell ref="AB337:AB341"/>
    <mergeCell ref="AC337:AC341"/>
    <mergeCell ref="R337:R341"/>
    <mergeCell ref="AI324:AI326"/>
    <mergeCell ref="AJ324:AJ326"/>
    <mergeCell ref="AK324:AK326"/>
    <mergeCell ref="AL324:AL326"/>
    <mergeCell ref="V324:V326"/>
    <mergeCell ref="W324:W326"/>
    <mergeCell ref="X324:X326"/>
    <mergeCell ref="Y324:Y326"/>
    <mergeCell ref="Z324:Z326"/>
    <mergeCell ref="AA324:AA326"/>
    <mergeCell ref="AB324:AB326"/>
    <mergeCell ref="AC324:AC326"/>
    <mergeCell ref="P334:P335"/>
    <mergeCell ref="A332:A336"/>
    <mergeCell ref="B332:B336"/>
    <mergeCell ref="C332:C336"/>
    <mergeCell ref="D332:D336"/>
    <mergeCell ref="E332:E336"/>
    <mergeCell ref="F332:F336"/>
    <mergeCell ref="G332:G336"/>
    <mergeCell ref="H332:H336"/>
    <mergeCell ref="I332:I336"/>
    <mergeCell ref="J332:J336"/>
    <mergeCell ref="K332:K336"/>
    <mergeCell ref="L332:L336"/>
    <mergeCell ref="M332:M336"/>
    <mergeCell ref="N332:N336"/>
    <mergeCell ref="O332:O336"/>
    <mergeCell ref="S332:S336"/>
    <mergeCell ref="P332:P333"/>
    <mergeCell ref="P329:P330"/>
    <mergeCell ref="A327:A331"/>
    <mergeCell ref="B327:B331"/>
    <mergeCell ref="C327:C331"/>
    <mergeCell ref="D327:D331"/>
    <mergeCell ref="E327:E331"/>
    <mergeCell ref="F327:F331"/>
    <mergeCell ref="G327:G331"/>
    <mergeCell ref="H327:H331"/>
    <mergeCell ref="I327:I331"/>
    <mergeCell ref="J327:J331"/>
    <mergeCell ref="K327:K331"/>
    <mergeCell ref="L327:L331"/>
    <mergeCell ref="M327:M331"/>
    <mergeCell ref="N327:N331"/>
    <mergeCell ref="O327:O331"/>
    <mergeCell ref="S327:S331"/>
    <mergeCell ref="P327:P328"/>
    <mergeCell ref="AO319:AO323"/>
    <mergeCell ref="AP319:AP323"/>
    <mergeCell ref="AQ319:AQ323"/>
    <mergeCell ref="AR319:AR323"/>
    <mergeCell ref="P324:P325"/>
    <mergeCell ref="R319:R323"/>
    <mergeCell ref="S319:S323"/>
    <mergeCell ref="T319:T323"/>
    <mergeCell ref="U319:U323"/>
    <mergeCell ref="Y319:Y323"/>
    <mergeCell ref="Z319:Z323"/>
    <mergeCell ref="AA319:AA323"/>
    <mergeCell ref="AB319:AB323"/>
    <mergeCell ref="AC319:AC323"/>
    <mergeCell ref="V321:V322"/>
    <mergeCell ref="AD319:AD323"/>
    <mergeCell ref="AE319:AE323"/>
    <mergeCell ref="AF319:AF323"/>
    <mergeCell ref="AG319:AG323"/>
    <mergeCell ref="AH319:AH323"/>
    <mergeCell ref="A319:A323"/>
    <mergeCell ref="B319:B323"/>
    <mergeCell ref="C319:C323"/>
    <mergeCell ref="D319:D323"/>
    <mergeCell ref="E319:E323"/>
    <mergeCell ref="F319:F323"/>
    <mergeCell ref="G319:G323"/>
    <mergeCell ref="H319:H323"/>
    <mergeCell ref="I319:I323"/>
    <mergeCell ref="J319:J323"/>
    <mergeCell ref="K319:K323"/>
    <mergeCell ref="L319:L323"/>
    <mergeCell ref="M319:M323"/>
    <mergeCell ref="N319:N323"/>
    <mergeCell ref="O319:O323"/>
    <mergeCell ref="P319:P323"/>
    <mergeCell ref="Q319:Q323"/>
    <mergeCell ref="AI319:AI323"/>
    <mergeCell ref="AJ319:AJ323"/>
    <mergeCell ref="AK319:AK323"/>
    <mergeCell ref="AL319:AL323"/>
    <mergeCell ref="V319:V320"/>
    <mergeCell ref="AM324:AM326"/>
    <mergeCell ref="AN324:AN326"/>
    <mergeCell ref="AO324:AO326"/>
    <mergeCell ref="AP324:AP326"/>
    <mergeCell ref="AQ324:AQ326"/>
    <mergeCell ref="AR324:AR326"/>
    <mergeCell ref="O324:O326"/>
    <mergeCell ref="A324:A326"/>
    <mergeCell ref="B324:B326"/>
    <mergeCell ref="C324:C326"/>
    <mergeCell ref="D324:D326"/>
    <mergeCell ref="E324:E326"/>
    <mergeCell ref="F324:F326"/>
    <mergeCell ref="G324:G326"/>
    <mergeCell ref="H324:H326"/>
    <mergeCell ref="I324:I326"/>
    <mergeCell ref="J324:J326"/>
    <mergeCell ref="K324:K326"/>
    <mergeCell ref="L324:L326"/>
    <mergeCell ref="M324:M326"/>
    <mergeCell ref="N324:N326"/>
    <mergeCell ref="S324:S326"/>
    <mergeCell ref="AO314:AO318"/>
    <mergeCell ref="AP314:AP318"/>
    <mergeCell ref="AQ314:AQ318"/>
    <mergeCell ref="AR314:AR318"/>
    <mergeCell ref="V316:V317"/>
    <mergeCell ref="AE314:AE318"/>
    <mergeCell ref="AF314:AF318"/>
    <mergeCell ref="AG314:AG318"/>
    <mergeCell ref="AH314:AH318"/>
    <mergeCell ref="AI314:AI318"/>
    <mergeCell ref="AJ314:AJ318"/>
    <mergeCell ref="AK314:AK318"/>
    <mergeCell ref="AL314:AL318"/>
    <mergeCell ref="AM314:AM318"/>
    <mergeCell ref="Z314:Z318"/>
    <mergeCell ref="AA314:AA318"/>
    <mergeCell ref="AB314:AB318"/>
    <mergeCell ref="AC314:AC318"/>
    <mergeCell ref="AD314:AD318"/>
    <mergeCell ref="AN311:AN313"/>
    <mergeCell ref="AO311:AO313"/>
    <mergeCell ref="AP311:AP313"/>
    <mergeCell ref="AQ311:AQ313"/>
    <mergeCell ref="AR311:AR313"/>
    <mergeCell ref="A314:A318"/>
    <mergeCell ref="B314:B318"/>
    <mergeCell ref="C314:C318"/>
    <mergeCell ref="D314:D318"/>
    <mergeCell ref="E314:E318"/>
    <mergeCell ref="F314:F318"/>
    <mergeCell ref="G314:G318"/>
    <mergeCell ref="H314:H318"/>
    <mergeCell ref="I314:I318"/>
    <mergeCell ref="J314:J318"/>
    <mergeCell ref="K314:K318"/>
    <mergeCell ref="L314:L318"/>
    <mergeCell ref="M314:M318"/>
    <mergeCell ref="N314:N318"/>
    <mergeCell ref="O314:O318"/>
    <mergeCell ref="P314:P318"/>
    <mergeCell ref="Q314:Q318"/>
    <mergeCell ref="R314:R318"/>
    <mergeCell ref="T311:T313"/>
    <mergeCell ref="U311:U313"/>
    <mergeCell ref="Y311:Y313"/>
    <mergeCell ref="Z311:Z313"/>
    <mergeCell ref="AA311:AA313"/>
    <mergeCell ref="AB311:AB313"/>
    <mergeCell ref="AC311:AC313"/>
    <mergeCell ref="AD311:AD313"/>
    <mergeCell ref="S314:S318"/>
    <mergeCell ref="A311:A313"/>
    <mergeCell ref="B311:B313"/>
    <mergeCell ref="C311:C313"/>
    <mergeCell ref="D311:D313"/>
    <mergeCell ref="E311:E313"/>
    <mergeCell ref="F311:F313"/>
    <mergeCell ref="G311:G313"/>
    <mergeCell ref="H311:H313"/>
    <mergeCell ref="I311:I313"/>
    <mergeCell ref="J311:J313"/>
    <mergeCell ref="K311:K313"/>
    <mergeCell ref="L311:L313"/>
    <mergeCell ref="M311:M313"/>
    <mergeCell ref="N311:N313"/>
    <mergeCell ref="O311:O313"/>
    <mergeCell ref="P311:P313"/>
    <mergeCell ref="Q311:Q313"/>
    <mergeCell ref="R311:R313"/>
    <mergeCell ref="S311:S313"/>
    <mergeCell ref="T314:T318"/>
    <mergeCell ref="U314:U318"/>
    <mergeCell ref="V314:V315"/>
    <mergeCell ref="Y314:Y318"/>
    <mergeCell ref="AJ285:AJ310"/>
    <mergeCell ref="AK285:AK310"/>
    <mergeCell ref="AL285:AL310"/>
    <mergeCell ref="AM285:AM310"/>
    <mergeCell ref="V285:V310"/>
    <mergeCell ref="W285:W310"/>
    <mergeCell ref="X285:X310"/>
    <mergeCell ref="Y285:Y310"/>
    <mergeCell ref="Z285:Z310"/>
    <mergeCell ref="AE311:AE313"/>
    <mergeCell ref="AF311:AF313"/>
    <mergeCell ref="AG311:AG313"/>
    <mergeCell ref="AH311:AH313"/>
    <mergeCell ref="AI311:AI313"/>
    <mergeCell ref="AJ311:AJ313"/>
    <mergeCell ref="AK311:AK313"/>
    <mergeCell ref="AL311:AL313"/>
    <mergeCell ref="AM311:AM313"/>
    <mergeCell ref="V311:V312"/>
    <mergeCell ref="N285:N310"/>
    <mergeCell ref="O285:O310"/>
    <mergeCell ref="P285:P310"/>
    <mergeCell ref="Q285:Q310"/>
    <mergeCell ref="R285:R310"/>
    <mergeCell ref="S285:S310"/>
    <mergeCell ref="T285:T310"/>
    <mergeCell ref="U285:U310"/>
    <mergeCell ref="C280:C284"/>
    <mergeCell ref="B280:B284"/>
    <mergeCell ref="A280:A284"/>
    <mergeCell ref="D280:D284"/>
    <mergeCell ref="E280:E284"/>
    <mergeCell ref="F280:F284"/>
    <mergeCell ref="G280:G284"/>
    <mergeCell ref="H280:H284"/>
    <mergeCell ref="I280:I284"/>
    <mergeCell ref="J280:J284"/>
    <mergeCell ref="K280:K284"/>
    <mergeCell ref="L280:L284"/>
    <mergeCell ref="M280:M284"/>
    <mergeCell ref="N280:N284"/>
    <mergeCell ref="O280:O284"/>
    <mergeCell ref="S280:S284"/>
    <mergeCell ref="AE280:AE284"/>
    <mergeCell ref="Z280:Z284"/>
    <mergeCell ref="AA280:AA284"/>
    <mergeCell ref="AB280:AB284"/>
    <mergeCell ref="AC280:AC284"/>
    <mergeCell ref="AD280:AD284"/>
    <mergeCell ref="H298:H304"/>
    <mergeCell ref="I298:I304"/>
    <mergeCell ref="H305:H310"/>
    <mergeCell ref="I305:I310"/>
    <mergeCell ref="AE285:AE310"/>
    <mergeCell ref="AF285:AF310"/>
    <mergeCell ref="AG285:AG310"/>
    <mergeCell ref="AH285:AH310"/>
    <mergeCell ref="AI285:AI310"/>
    <mergeCell ref="G285:G310"/>
    <mergeCell ref="A285:A310"/>
    <mergeCell ref="B285:B310"/>
    <mergeCell ref="C285:C310"/>
    <mergeCell ref="D285:D310"/>
    <mergeCell ref="E285:E310"/>
    <mergeCell ref="F285:F310"/>
    <mergeCell ref="J287:J288"/>
    <mergeCell ref="J291:J292"/>
    <mergeCell ref="J294:J295"/>
    <mergeCell ref="J298:J299"/>
    <mergeCell ref="J301:J302"/>
    <mergeCell ref="J305:J306"/>
    <mergeCell ref="J307:J308"/>
    <mergeCell ref="H285:H290"/>
    <mergeCell ref="I285:I290"/>
    <mergeCell ref="H291:H297"/>
    <mergeCell ref="I291:I297"/>
    <mergeCell ref="AA285:AA310"/>
    <mergeCell ref="AB285:AB310"/>
    <mergeCell ref="AC285:AC310"/>
    <mergeCell ref="AD285:AD310"/>
    <mergeCell ref="AO277:AO279"/>
    <mergeCell ref="AP277:AP279"/>
    <mergeCell ref="E272:E276"/>
    <mergeCell ref="F272:F276"/>
    <mergeCell ref="G272:G276"/>
    <mergeCell ref="H272:H276"/>
    <mergeCell ref="I272:I276"/>
    <mergeCell ref="J272:J276"/>
    <mergeCell ref="K272:K276"/>
    <mergeCell ref="L272:L276"/>
    <mergeCell ref="M272:M276"/>
    <mergeCell ref="N272:N276"/>
    <mergeCell ref="O272:O276"/>
    <mergeCell ref="P272:P276"/>
    <mergeCell ref="AP280:AP284"/>
    <mergeCell ref="AQ280:AQ284"/>
    <mergeCell ref="AR280:AR284"/>
    <mergeCell ref="J285:J286"/>
    <mergeCell ref="V280:V281"/>
    <mergeCell ref="V282:V283"/>
    <mergeCell ref="P280:P284"/>
    <mergeCell ref="Q280:Q284"/>
    <mergeCell ref="R280:R284"/>
    <mergeCell ref="T280:T284"/>
    <mergeCell ref="U280:U284"/>
    <mergeCell ref="Y280:Y284"/>
    <mergeCell ref="AF280:AF284"/>
    <mergeCell ref="AG280:AG284"/>
    <mergeCell ref="AH280:AH284"/>
    <mergeCell ref="AI280:AI284"/>
    <mergeCell ref="AJ280:AJ284"/>
    <mergeCell ref="AK280:AK284"/>
    <mergeCell ref="AL280:AL284"/>
    <mergeCell ref="AM280:AM284"/>
    <mergeCell ref="AN285:AN310"/>
    <mergeCell ref="AO285:AO310"/>
    <mergeCell ref="AP285:AP310"/>
    <mergeCell ref="AQ285:AQ310"/>
    <mergeCell ref="AR285:AR310"/>
    <mergeCell ref="M285:M310"/>
    <mergeCell ref="AN280:AN284"/>
    <mergeCell ref="AO280:AO284"/>
    <mergeCell ref="H269:H271"/>
    <mergeCell ref="I269:I271"/>
    <mergeCell ref="G263:G271"/>
    <mergeCell ref="A263:A271"/>
    <mergeCell ref="B263:B271"/>
    <mergeCell ref="C263:C271"/>
    <mergeCell ref="D263:D271"/>
    <mergeCell ref="E263:E271"/>
    <mergeCell ref="F263:F271"/>
    <mergeCell ref="J265:J266"/>
    <mergeCell ref="J269:J270"/>
    <mergeCell ref="H263:H268"/>
    <mergeCell ref="I263:I268"/>
    <mergeCell ref="AD272:AD276"/>
    <mergeCell ref="V274:V275"/>
    <mergeCell ref="A272:A276"/>
    <mergeCell ref="B272:B276"/>
    <mergeCell ref="C272:C276"/>
    <mergeCell ref="D272:D276"/>
    <mergeCell ref="J263:J264"/>
    <mergeCell ref="AQ277:AQ279"/>
    <mergeCell ref="AR277:AR279"/>
    <mergeCell ref="AE277:AE279"/>
    <mergeCell ref="AF277:AF279"/>
    <mergeCell ref="AG277:AG279"/>
    <mergeCell ref="AH277:AH279"/>
    <mergeCell ref="AI277:AI279"/>
    <mergeCell ref="AJ277:AJ279"/>
    <mergeCell ref="AK277:AK279"/>
    <mergeCell ref="AL277:AL279"/>
    <mergeCell ref="AM277:AM279"/>
    <mergeCell ref="T277:T279"/>
    <mergeCell ref="U277:U279"/>
    <mergeCell ref="V277:V278"/>
    <mergeCell ref="Y277:Y279"/>
    <mergeCell ref="Z277:Z279"/>
    <mergeCell ref="AA277:AA279"/>
    <mergeCell ref="AB277:AB279"/>
    <mergeCell ref="AC277:AC279"/>
    <mergeCell ref="AD277:AD279"/>
    <mergeCell ref="AQ272:AQ276"/>
    <mergeCell ref="AR272:AR276"/>
    <mergeCell ref="A277:A279"/>
    <mergeCell ref="B277:B279"/>
    <mergeCell ref="C277:C279"/>
    <mergeCell ref="D277:D279"/>
    <mergeCell ref="E277:E279"/>
    <mergeCell ref="F277:F279"/>
    <mergeCell ref="G277:G279"/>
    <mergeCell ref="H277:H279"/>
    <mergeCell ref="I277:I279"/>
    <mergeCell ref="J277:J279"/>
    <mergeCell ref="K277:K279"/>
    <mergeCell ref="L277:L279"/>
    <mergeCell ref="M277:M279"/>
    <mergeCell ref="N277:N279"/>
    <mergeCell ref="O277:O279"/>
    <mergeCell ref="P277:P279"/>
    <mergeCell ref="Q277:Q279"/>
    <mergeCell ref="R277:R279"/>
    <mergeCell ref="S277:S279"/>
    <mergeCell ref="S272:S276"/>
    <mergeCell ref="T272:T276"/>
    <mergeCell ref="U272:U276"/>
    <mergeCell ref="AO251:AO257"/>
    <mergeCell ref="AP251:AP257"/>
    <mergeCell ref="AQ251:AQ257"/>
    <mergeCell ref="AR251:AR257"/>
    <mergeCell ref="AM251:AM257"/>
    <mergeCell ref="AN251:AN257"/>
    <mergeCell ref="S258:S262"/>
    <mergeCell ref="T258:T262"/>
    <mergeCell ref="U258:U262"/>
    <mergeCell ref="Y258:Y262"/>
    <mergeCell ref="Z258:Z262"/>
    <mergeCell ref="AA258:AA262"/>
    <mergeCell ref="AB258:AB262"/>
    <mergeCell ref="AC258:AC262"/>
    <mergeCell ref="AC251:AC257"/>
    <mergeCell ref="Q272:Q276"/>
    <mergeCell ref="R272:R276"/>
    <mergeCell ref="AN272:AN276"/>
    <mergeCell ref="AO272:AO276"/>
    <mergeCell ref="AP272:AP276"/>
    <mergeCell ref="AE272:AE276"/>
    <mergeCell ref="AF272:AF276"/>
    <mergeCell ref="AG272:AG276"/>
    <mergeCell ref="AH272:AH276"/>
    <mergeCell ref="AI272:AI276"/>
    <mergeCell ref="AJ272:AJ276"/>
    <mergeCell ref="AK272:AK276"/>
    <mergeCell ref="AL272:AL276"/>
    <mergeCell ref="AM272:AM276"/>
    <mergeCell ref="V272:V273"/>
    <mergeCell ref="AO263:AO271"/>
    <mergeCell ref="AP263:AP271"/>
    <mergeCell ref="AQ263:AQ271"/>
    <mergeCell ref="Y272:Y276"/>
    <mergeCell ref="Z272:Z276"/>
    <mergeCell ref="AA272:AA276"/>
    <mergeCell ref="AB272:AB276"/>
    <mergeCell ref="AC272:AC276"/>
    <mergeCell ref="AR263:AR271"/>
    <mergeCell ref="M263:M271"/>
    <mergeCell ref="N263:N271"/>
    <mergeCell ref="O263:O271"/>
    <mergeCell ref="P263:P271"/>
    <mergeCell ref="Q263:Q271"/>
    <mergeCell ref="R263:R271"/>
    <mergeCell ref="S263:S271"/>
    <mergeCell ref="T263:T271"/>
    <mergeCell ref="U263:U271"/>
    <mergeCell ref="V263:V271"/>
    <mergeCell ref="W263:W271"/>
    <mergeCell ref="X263:X271"/>
    <mergeCell ref="Y263:Y271"/>
    <mergeCell ref="Z263:Z271"/>
    <mergeCell ref="AA263:AA271"/>
    <mergeCell ref="AB263:AB271"/>
    <mergeCell ref="AC263:AC271"/>
    <mergeCell ref="AD263:AD271"/>
    <mergeCell ref="AE263:AE271"/>
    <mergeCell ref="AF263:AF271"/>
    <mergeCell ref="AG263:AG271"/>
    <mergeCell ref="AH263:AH271"/>
    <mergeCell ref="AI263:AI271"/>
    <mergeCell ref="AJ263:AJ271"/>
    <mergeCell ref="AK263:AK271"/>
    <mergeCell ref="AL263:AL271"/>
    <mergeCell ref="AM263:AM271"/>
    <mergeCell ref="AN263:AN271"/>
    <mergeCell ref="AM258:AM262"/>
    <mergeCell ref="AN258:AN262"/>
    <mergeCell ref="AO258:AO262"/>
    <mergeCell ref="AP258:AP262"/>
    <mergeCell ref="AQ258:AQ262"/>
    <mergeCell ref="AR258:AR262"/>
    <mergeCell ref="V260:V261"/>
    <mergeCell ref="AO248:AO250"/>
    <mergeCell ref="AP248:AP250"/>
    <mergeCell ref="AQ248:AQ250"/>
    <mergeCell ref="AR248:AR250"/>
    <mergeCell ref="J251:J252"/>
    <mergeCell ref="AB248:AB250"/>
    <mergeCell ref="AC248:AC250"/>
    <mergeCell ref="AD248:AD250"/>
    <mergeCell ref="AE248:AE250"/>
    <mergeCell ref="AF248:AF250"/>
    <mergeCell ref="AG248:AG250"/>
    <mergeCell ref="AH248:AH250"/>
    <mergeCell ref="AI248:AI250"/>
    <mergeCell ref="AJ248:AJ250"/>
    <mergeCell ref="Q248:Q250"/>
    <mergeCell ref="R248:R250"/>
    <mergeCell ref="S248:S250"/>
    <mergeCell ref="T248:T250"/>
    <mergeCell ref="U248:U250"/>
    <mergeCell ref="V248:V249"/>
    <mergeCell ref="Y248:Y250"/>
    <mergeCell ref="Z248:Z250"/>
    <mergeCell ref="AA248:AA250"/>
    <mergeCell ref="A258:A262"/>
    <mergeCell ref="B258:B262"/>
    <mergeCell ref="C258:C262"/>
    <mergeCell ref="D258:D262"/>
    <mergeCell ref="E258:E262"/>
    <mergeCell ref="F258:F262"/>
    <mergeCell ref="G258:G262"/>
    <mergeCell ref="H258:H262"/>
    <mergeCell ref="I258:I262"/>
    <mergeCell ref="J258:J262"/>
    <mergeCell ref="K258:K262"/>
    <mergeCell ref="L258:L262"/>
    <mergeCell ref="M258:M262"/>
    <mergeCell ref="N258:N262"/>
    <mergeCell ref="O258:O262"/>
    <mergeCell ref="P258:P262"/>
    <mergeCell ref="Q258:Q262"/>
    <mergeCell ref="AD258:AD262"/>
    <mergeCell ref="AE258:AE262"/>
    <mergeCell ref="AF258:AF262"/>
    <mergeCell ref="AG258:AG262"/>
    <mergeCell ref="AH258:AH262"/>
    <mergeCell ref="AI258:AI262"/>
    <mergeCell ref="AJ258:AJ262"/>
    <mergeCell ref="AK258:AK262"/>
    <mergeCell ref="AL258:AL262"/>
    <mergeCell ref="AD251:AD257"/>
    <mergeCell ref="AE251:AE257"/>
    <mergeCell ref="AF251:AF257"/>
    <mergeCell ref="AG251:AG257"/>
    <mergeCell ref="AH251:AH257"/>
    <mergeCell ref="AI251:AI257"/>
    <mergeCell ref="V258:V259"/>
    <mergeCell ref="A248:A250"/>
    <mergeCell ref="B248:B250"/>
    <mergeCell ref="C248:C250"/>
    <mergeCell ref="D248:D250"/>
    <mergeCell ref="AJ251:AJ257"/>
    <mergeCell ref="AK251:AK257"/>
    <mergeCell ref="AL251:AL257"/>
    <mergeCell ref="R258:R262"/>
    <mergeCell ref="E248:E250"/>
    <mergeCell ref="F248:F250"/>
    <mergeCell ref="G248:G250"/>
    <mergeCell ref="H248:H250"/>
    <mergeCell ref="I248:I250"/>
    <mergeCell ref="J248:J250"/>
    <mergeCell ref="K248:K250"/>
    <mergeCell ref="L248:L250"/>
    <mergeCell ref="M248:M250"/>
    <mergeCell ref="N248:N250"/>
    <mergeCell ref="O248:O250"/>
    <mergeCell ref="P248:P250"/>
    <mergeCell ref="A243:A247"/>
    <mergeCell ref="B243:B247"/>
    <mergeCell ref="C243:C247"/>
    <mergeCell ref="D243:D247"/>
    <mergeCell ref="E243:E247"/>
    <mergeCell ref="F243:F247"/>
    <mergeCell ref="G243:G247"/>
    <mergeCell ref="R243:R247"/>
    <mergeCell ref="S243:S247"/>
    <mergeCell ref="T243:T247"/>
    <mergeCell ref="U243:U247"/>
    <mergeCell ref="Y243:Y247"/>
    <mergeCell ref="Z243:Z247"/>
    <mergeCell ref="AA243:AA247"/>
    <mergeCell ref="AB243:AB247"/>
    <mergeCell ref="V243:V244"/>
    <mergeCell ref="B251:B257"/>
    <mergeCell ref="C251:C257"/>
    <mergeCell ref="D251:D257"/>
    <mergeCell ref="E251:E257"/>
    <mergeCell ref="F251:F257"/>
    <mergeCell ref="G251:G257"/>
    <mergeCell ref="H251:H257"/>
    <mergeCell ref="J253:J254"/>
    <mergeCell ref="S251:S257"/>
    <mergeCell ref="T251:T257"/>
    <mergeCell ref="U251:U257"/>
    <mergeCell ref="V251:V257"/>
    <mergeCell ref="W251:W257"/>
    <mergeCell ref="X251:X257"/>
    <mergeCell ref="Y251:Y257"/>
    <mergeCell ref="Z251:Z257"/>
    <mergeCell ref="AA251:AA257"/>
    <mergeCell ref="AB251:AB257"/>
    <mergeCell ref="M251:M257"/>
    <mergeCell ref="N251:N257"/>
    <mergeCell ref="O251:O257"/>
    <mergeCell ref="P251:P257"/>
    <mergeCell ref="Q251:Q257"/>
    <mergeCell ref="R251:R257"/>
    <mergeCell ref="I251:I257"/>
    <mergeCell ref="A251:A257"/>
    <mergeCell ref="AO237:AO242"/>
    <mergeCell ref="AP237:AP242"/>
    <mergeCell ref="AQ237:AQ242"/>
    <mergeCell ref="AR237:AR242"/>
    <mergeCell ref="H243:H247"/>
    <mergeCell ref="I243:I247"/>
    <mergeCell ref="J243:J247"/>
    <mergeCell ref="K243:K247"/>
    <mergeCell ref="L243:L247"/>
    <mergeCell ref="M243:M247"/>
    <mergeCell ref="N243:N247"/>
    <mergeCell ref="O243:O247"/>
    <mergeCell ref="P243:P247"/>
    <mergeCell ref="Q243:Q247"/>
    <mergeCell ref="AC243:AC247"/>
    <mergeCell ref="AD243:AD247"/>
    <mergeCell ref="AE243:AE247"/>
    <mergeCell ref="AF243:AF247"/>
    <mergeCell ref="AG243:AG247"/>
    <mergeCell ref="AH243:AH247"/>
    <mergeCell ref="AI243:AI247"/>
    <mergeCell ref="AG237:AG242"/>
    <mergeCell ref="AH237:AH242"/>
    <mergeCell ref="AI237:AI242"/>
    <mergeCell ref="AJ237:AJ242"/>
    <mergeCell ref="AK237:AK242"/>
    <mergeCell ref="AL237:AL242"/>
    <mergeCell ref="U237:U242"/>
    <mergeCell ref="V237:V242"/>
    <mergeCell ref="W237:W242"/>
    <mergeCell ref="X237:X242"/>
    <mergeCell ref="Y237:Y242"/>
    <mergeCell ref="Z237:Z242"/>
    <mergeCell ref="AA237:AA242"/>
    <mergeCell ref="AB237:AB242"/>
    <mergeCell ref="AC237:AC242"/>
    <mergeCell ref="AJ243:AJ247"/>
    <mergeCell ref="AK243:AK247"/>
    <mergeCell ref="AL243:AL247"/>
    <mergeCell ref="AM243:AM247"/>
    <mergeCell ref="AN243:AN247"/>
    <mergeCell ref="AO243:AO247"/>
    <mergeCell ref="AP243:AP247"/>
    <mergeCell ref="AQ243:AQ247"/>
    <mergeCell ref="AR243:AR247"/>
    <mergeCell ref="V245:V246"/>
    <mergeCell ref="AM237:AM242"/>
    <mergeCell ref="AN237:AN242"/>
    <mergeCell ref="A237:A242"/>
    <mergeCell ref="B237:B242"/>
    <mergeCell ref="C237:C242"/>
    <mergeCell ref="D237:D242"/>
    <mergeCell ref="E237:E242"/>
    <mergeCell ref="F237:F242"/>
    <mergeCell ref="G237:G242"/>
    <mergeCell ref="H237:H242"/>
    <mergeCell ref="I237:I242"/>
    <mergeCell ref="J237:J238"/>
    <mergeCell ref="M237:M242"/>
    <mergeCell ref="N237:N242"/>
    <mergeCell ref="O237:O242"/>
    <mergeCell ref="P237:P242"/>
    <mergeCell ref="Q237:Q242"/>
    <mergeCell ref="R237:R242"/>
    <mergeCell ref="S237:S242"/>
    <mergeCell ref="T237:T242"/>
    <mergeCell ref="C234:C236"/>
    <mergeCell ref="B234:B236"/>
    <mergeCell ref="A234:A236"/>
    <mergeCell ref="D234:D236"/>
    <mergeCell ref="E234:E236"/>
    <mergeCell ref="F234:F236"/>
    <mergeCell ref="G234:G236"/>
    <mergeCell ref="H234:H236"/>
    <mergeCell ref="J239:J240"/>
    <mergeCell ref="AD237:AD242"/>
    <mergeCell ref="AE237:AE242"/>
    <mergeCell ref="AF237:AF242"/>
    <mergeCell ref="I234:I236"/>
    <mergeCell ref="J234:J236"/>
    <mergeCell ref="K234:K236"/>
    <mergeCell ref="L234:L236"/>
    <mergeCell ref="M234:M236"/>
    <mergeCell ref="N234:N236"/>
    <mergeCell ref="O234:O236"/>
    <mergeCell ref="P234:P236"/>
    <mergeCell ref="Q234:Q236"/>
    <mergeCell ref="R234:R236"/>
    <mergeCell ref="AD234:AD236"/>
    <mergeCell ref="AE234:AE236"/>
    <mergeCell ref="AF234:AF236"/>
    <mergeCell ref="V234:V235"/>
    <mergeCell ref="S234:S236"/>
    <mergeCell ref="T234:T236"/>
    <mergeCell ref="U234:U236"/>
    <mergeCell ref="Y234:Y236"/>
    <mergeCell ref="Z234:Z236"/>
    <mergeCell ref="AA234:AA236"/>
    <mergeCell ref="AB234:AB236"/>
    <mergeCell ref="AC234:AC236"/>
    <mergeCell ref="AO229:AO233"/>
    <mergeCell ref="AP229:AP233"/>
    <mergeCell ref="AM234:AM236"/>
    <mergeCell ref="AN234:AN236"/>
    <mergeCell ref="AO234:AO236"/>
    <mergeCell ref="AP234:AP236"/>
    <mergeCell ref="AQ229:AQ233"/>
    <mergeCell ref="AR229:AR233"/>
    <mergeCell ref="V231:V232"/>
    <mergeCell ref="AB229:AB233"/>
    <mergeCell ref="AC229:AC233"/>
    <mergeCell ref="AD229:AD233"/>
    <mergeCell ref="AE229:AE233"/>
    <mergeCell ref="AF229:AF233"/>
    <mergeCell ref="AG229:AG233"/>
    <mergeCell ref="AH229:AH233"/>
    <mergeCell ref="AI229:AI233"/>
    <mergeCell ref="AJ229:AJ233"/>
    <mergeCell ref="Q229:Q233"/>
    <mergeCell ref="R229:R233"/>
    <mergeCell ref="S229:S233"/>
    <mergeCell ref="T229:T233"/>
    <mergeCell ref="U229:U233"/>
    <mergeCell ref="V229:V230"/>
    <mergeCell ref="Y229:Y233"/>
    <mergeCell ref="Z229:Z233"/>
    <mergeCell ref="AA229:AA233"/>
    <mergeCell ref="P226:P227"/>
    <mergeCell ref="A229:A233"/>
    <mergeCell ref="B229:B233"/>
    <mergeCell ref="C229:C233"/>
    <mergeCell ref="D229:D233"/>
    <mergeCell ref="E229:E233"/>
    <mergeCell ref="F229:F233"/>
    <mergeCell ref="G229:G233"/>
    <mergeCell ref="H229:H233"/>
    <mergeCell ref="I229:I233"/>
    <mergeCell ref="J229:J233"/>
    <mergeCell ref="K229:K233"/>
    <mergeCell ref="L229:L233"/>
    <mergeCell ref="M229:M233"/>
    <mergeCell ref="N229:N233"/>
    <mergeCell ref="O229:O233"/>
    <mergeCell ref="P229:P233"/>
    <mergeCell ref="AQ234:AQ236"/>
    <mergeCell ref="AR234:AR236"/>
    <mergeCell ref="AG234:AG236"/>
    <mergeCell ref="AH234:AH236"/>
    <mergeCell ref="AI234:AI236"/>
    <mergeCell ref="AJ234:AJ236"/>
    <mergeCell ref="AK234:AK236"/>
    <mergeCell ref="AL234:AL236"/>
    <mergeCell ref="AM229:AM233"/>
    <mergeCell ref="AN229:AN233"/>
    <mergeCell ref="AR219:AR223"/>
    <mergeCell ref="V221:V222"/>
    <mergeCell ref="A224:A228"/>
    <mergeCell ref="B224:B228"/>
    <mergeCell ref="C224:C228"/>
    <mergeCell ref="D224:D228"/>
    <mergeCell ref="E224:E228"/>
    <mergeCell ref="F224:F228"/>
    <mergeCell ref="G224:G228"/>
    <mergeCell ref="H224:H228"/>
    <mergeCell ref="I224:I228"/>
    <mergeCell ref="J224:J228"/>
    <mergeCell ref="K224:K228"/>
    <mergeCell ref="L224:L228"/>
    <mergeCell ref="M224:M228"/>
    <mergeCell ref="N224:N228"/>
    <mergeCell ref="O224:O228"/>
    <mergeCell ref="P224:P225"/>
    <mergeCell ref="S224:S228"/>
    <mergeCell ref="AD219:AD223"/>
    <mergeCell ref="AE219:AE223"/>
    <mergeCell ref="AF219:AF223"/>
    <mergeCell ref="AG219:AG223"/>
    <mergeCell ref="AH219:AH223"/>
    <mergeCell ref="AI219:AI223"/>
    <mergeCell ref="AJ219:AJ223"/>
    <mergeCell ref="AK219:AK223"/>
    <mergeCell ref="AL219:AL223"/>
    <mergeCell ref="S219:S223"/>
    <mergeCell ref="T219:T223"/>
    <mergeCell ref="U219:U223"/>
    <mergeCell ref="V219:V220"/>
    <mergeCell ref="Y219:Y223"/>
    <mergeCell ref="Z219:Z223"/>
    <mergeCell ref="AA219:AA223"/>
    <mergeCell ref="AB219:AB223"/>
    <mergeCell ref="AC219:AC223"/>
    <mergeCell ref="AO214:AO218"/>
    <mergeCell ref="AP214:AP218"/>
    <mergeCell ref="AQ214:AQ218"/>
    <mergeCell ref="AR214:AR218"/>
    <mergeCell ref="A219:A223"/>
    <mergeCell ref="B219:B223"/>
    <mergeCell ref="C219:C223"/>
    <mergeCell ref="D219:D223"/>
    <mergeCell ref="E219:E223"/>
    <mergeCell ref="F219:F223"/>
    <mergeCell ref="G219:G223"/>
    <mergeCell ref="H219:H223"/>
    <mergeCell ref="I219:I223"/>
    <mergeCell ref="J219:J223"/>
    <mergeCell ref="K219:K223"/>
    <mergeCell ref="L219:L223"/>
    <mergeCell ref="M219:M223"/>
    <mergeCell ref="N219:N223"/>
    <mergeCell ref="O219:O223"/>
    <mergeCell ref="P219:P223"/>
    <mergeCell ref="Q219:Q223"/>
    <mergeCell ref="R219:R223"/>
    <mergeCell ref="V216:V217"/>
    <mergeCell ref="T214:T218"/>
    <mergeCell ref="A214:A218"/>
    <mergeCell ref="B214:B218"/>
    <mergeCell ref="C214:C218"/>
    <mergeCell ref="D214:D218"/>
    <mergeCell ref="E214:E218"/>
    <mergeCell ref="F214:F218"/>
    <mergeCell ref="G214:G218"/>
    <mergeCell ref="H214:H218"/>
    <mergeCell ref="I214:I218"/>
    <mergeCell ref="J214:J218"/>
    <mergeCell ref="K214:K218"/>
    <mergeCell ref="L214:L218"/>
    <mergeCell ref="M214:M218"/>
    <mergeCell ref="N214:N218"/>
    <mergeCell ref="O214:O218"/>
    <mergeCell ref="P214:P218"/>
    <mergeCell ref="Q214:Q218"/>
    <mergeCell ref="R214:R218"/>
    <mergeCell ref="AD214:AD218"/>
    <mergeCell ref="AE214:AE218"/>
    <mergeCell ref="AF214:AF218"/>
    <mergeCell ref="AG214:AG218"/>
    <mergeCell ref="AH214:AH218"/>
    <mergeCell ref="AI214:AI218"/>
    <mergeCell ref="AJ214:AJ218"/>
    <mergeCell ref="AK214:AK218"/>
    <mergeCell ref="AL214:AL218"/>
    <mergeCell ref="V214:V215"/>
    <mergeCell ref="S214:S218"/>
    <mergeCell ref="U214:U218"/>
    <mergeCell ref="Y214:Y218"/>
    <mergeCell ref="Z214:Z218"/>
    <mergeCell ref="AA214:AA218"/>
    <mergeCell ref="AB214:AB218"/>
    <mergeCell ref="AC214:AC218"/>
    <mergeCell ref="AM219:AM223"/>
    <mergeCell ref="AN219:AN223"/>
    <mergeCell ref="AO219:AO223"/>
    <mergeCell ref="AP219:AP223"/>
    <mergeCell ref="AQ219:AQ223"/>
    <mergeCell ref="A209:A213"/>
    <mergeCell ref="D209:D213"/>
    <mergeCell ref="E209:E213"/>
    <mergeCell ref="F209:F213"/>
    <mergeCell ref="G209:G213"/>
    <mergeCell ref="H209:H213"/>
    <mergeCell ref="I209:I213"/>
    <mergeCell ref="J209:J213"/>
    <mergeCell ref="K209:K213"/>
    <mergeCell ref="P211:P212"/>
    <mergeCell ref="C209:C213"/>
    <mergeCell ref="B209:B213"/>
    <mergeCell ref="L209:L213"/>
    <mergeCell ref="M209:M213"/>
    <mergeCell ref="N209:N213"/>
    <mergeCell ref="O209:O213"/>
    <mergeCell ref="S209:S213"/>
    <mergeCell ref="AM206:AM208"/>
    <mergeCell ref="AN206:AN208"/>
    <mergeCell ref="AO206:AO208"/>
    <mergeCell ref="AP206:AP208"/>
    <mergeCell ref="AQ206:AQ208"/>
    <mergeCell ref="AR206:AR208"/>
    <mergeCell ref="P209:P210"/>
    <mergeCell ref="S206:S208"/>
    <mergeCell ref="A206:A208"/>
    <mergeCell ref="B206:B208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L206:L208"/>
    <mergeCell ref="M206:M208"/>
    <mergeCell ref="N206:N208"/>
    <mergeCell ref="O206:O208"/>
    <mergeCell ref="T206:T208"/>
    <mergeCell ref="U206:U208"/>
    <mergeCell ref="AD206:AD208"/>
    <mergeCell ref="AE206:AE208"/>
    <mergeCell ref="AF206:AF208"/>
    <mergeCell ref="AG206:AG208"/>
    <mergeCell ref="AH206:AH208"/>
    <mergeCell ref="AI206:AI208"/>
    <mergeCell ref="AJ206:AJ208"/>
    <mergeCell ref="AK206:AK208"/>
    <mergeCell ref="AL206:AL208"/>
    <mergeCell ref="V206:V208"/>
    <mergeCell ref="W206:W208"/>
    <mergeCell ref="X206:X208"/>
    <mergeCell ref="Y206:Y208"/>
    <mergeCell ref="Z206:Z208"/>
    <mergeCell ref="AA206:AA208"/>
    <mergeCell ref="AB206:AB208"/>
    <mergeCell ref="AC206:AC208"/>
    <mergeCell ref="P206:P207"/>
    <mergeCell ref="J192:J205"/>
    <mergeCell ref="K192:K205"/>
    <mergeCell ref="L192:L205"/>
    <mergeCell ref="M192:M205"/>
    <mergeCell ref="P192:P193"/>
    <mergeCell ref="S192:S205"/>
    <mergeCell ref="T192:T205"/>
    <mergeCell ref="N201:N203"/>
    <mergeCell ref="N192:N194"/>
    <mergeCell ref="N195:N197"/>
    <mergeCell ref="N198:N200"/>
    <mergeCell ref="O192:O194"/>
    <mergeCell ref="O195:O197"/>
    <mergeCell ref="O198:O200"/>
    <mergeCell ref="O201:O203"/>
    <mergeCell ref="AA192:AA205"/>
    <mergeCell ref="AB192:AB205"/>
    <mergeCell ref="AC192:AC205"/>
    <mergeCell ref="AD192:AD205"/>
    <mergeCell ref="AE192:AE205"/>
    <mergeCell ref="AF192:AF205"/>
    <mergeCell ref="A192:A205"/>
    <mergeCell ref="B192:B205"/>
    <mergeCell ref="C192:C205"/>
    <mergeCell ref="D192:D205"/>
    <mergeCell ref="E192:E205"/>
    <mergeCell ref="F192:F205"/>
    <mergeCell ref="G192:G205"/>
    <mergeCell ref="H192:H205"/>
    <mergeCell ref="I192:I205"/>
    <mergeCell ref="AQ192:AQ205"/>
    <mergeCell ref="AR192:AR205"/>
    <mergeCell ref="P195:P196"/>
    <mergeCell ref="P198:P199"/>
    <mergeCell ref="P201:P202"/>
    <mergeCell ref="N204:N205"/>
    <mergeCell ref="O204:O205"/>
    <mergeCell ref="P204:P205"/>
    <mergeCell ref="U192:U205"/>
    <mergeCell ref="V192:V205"/>
    <mergeCell ref="W192:W205"/>
    <mergeCell ref="X192:X205"/>
    <mergeCell ref="AH192:AH205"/>
    <mergeCell ref="AI192:AI205"/>
    <mergeCell ref="AJ192:AJ205"/>
    <mergeCell ref="AK192:AK205"/>
    <mergeCell ref="AL192:AL205"/>
    <mergeCell ref="AM192:AM205"/>
    <mergeCell ref="AN192:AN205"/>
    <mergeCell ref="AO192:AO205"/>
    <mergeCell ref="AP192:AP205"/>
    <mergeCell ref="Y192:Y205"/>
    <mergeCell ref="Z192:Z205"/>
    <mergeCell ref="AG192:AG205"/>
    <mergeCell ref="AR189:AR191"/>
    <mergeCell ref="A189:A191"/>
    <mergeCell ref="B189:B191"/>
    <mergeCell ref="S189:S191"/>
    <mergeCell ref="T189:T191"/>
    <mergeCell ref="U189:U191"/>
    <mergeCell ref="V189:V191"/>
    <mergeCell ref="W189:W191"/>
    <mergeCell ref="X189:X191"/>
    <mergeCell ref="Y189:Y191"/>
    <mergeCell ref="C189:C191"/>
    <mergeCell ref="D189:D191"/>
    <mergeCell ref="E189:E191"/>
    <mergeCell ref="F189:F191"/>
    <mergeCell ref="G189:G191"/>
    <mergeCell ref="H189:H191"/>
    <mergeCell ref="I189:I191"/>
    <mergeCell ref="J189:J191"/>
    <mergeCell ref="K189:K191"/>
    <mergeCell ref="L189:L191"/>
    <mergeCell ref="M189:M191"/>
    <mergeCell ref="O189:O191"/>
    <mergeCell ref="N189:N191"/>
    <mergeCell ref="Z189:Z191"/>
    <mergeCell ref="AA189:AA191"/>
    <mergeCell ref="AB189:AB191"/>
    <mergeCell ref="AC189:AC191"/>
    <mergeCell ref="AD189:AD191"/>
    <mergeCell ref="AE189:AE191"/>
    <mergeCell ref="AF189:AF191"/>
    <mergeCell ref="AG189:AG191"/>
    <mergeCell ref="AH189:AH191"/>
    <mergeCell ref="AI189:AI191"/>
    <mergeCell ref="AJ189:AJ191"/>
    <mergeCell ref="AK189:AK191"/>
    <mergeCell ref="AL189:AL191"/>
    <mergeCell ref="AM189:AM191"/>
    <mergeCell ref="AN189:AN191"/>
    <mergeCell ref="AO189:AO191"/>
    <mergeCell ref="AP189:AP191"/>
    <mergeCell ref="AQ186:AQ188"/>
    <mergeCell ref="AR186:AR188"/>
    <mergeCell ref="P189:P190"/>
    <mergeCell ref="AH186:AH188"/>
    <mergeCell ref="AI186:AI188"/>
    <mergeCell ref="AJ186:AJ188"/>
    <mergeCell ref="AK186:AK188"/>
    <mergeCell ref="AL186:AL188"/>
    <mergeCell ref="AM186:AM188"/>
    <mergeCell ref="AN186:AN188"/>
    <mergeCell ref="AO186:AO188"/>
    <mergeCell ref="AP186:AP188"/>
    <mergeCell ref="Y186:Y188"/>
    <mergeCell ref="Z186:Z188"/>
    <mergeCell ref="AA186:AA188"/>
    <mergeCell ref="AB186:AB188"/>
    <mergeCell ref="AC186:AC188"/>
    <mergeCell ref="AD186:AD188"/>
    <mergeCell ref="AE186:AE188"/>
    <mergeCell ref="AF186:AF188"/>
    <mergeCell ref="AG186:AG188"/>
    <mergeCell ref="A186:A188"/>
    <mergeCell ref="B186:B188"/>
    <mergeCell ref="C186:C188"/>
    <mergeCell ref="D186:D188"/>
    <mergeCell ref="E186:E188"/>
    <mergeCell ref="F186:F188"/>
    <mergeCell ref="G186:G188"/>
    <mergeCell ref="H186:H188"/>
    <mergeCell ref="M186:M188"/>
    <mergeCell ref="AM181:AM185"/>
    <mergeCell ref="AN181:AN185"/>
    <mergeCell ref="AO181:AO185"/>
    <mergeCell ref="AP181:AP185"/>
    <mergeCell ref="AQ181:AQ185"/>
    <mergeCell ref="AR181:AR185"/>
    <mergeCell ref="V183:V184"/>
    <mergeCell ref="J186:J187"/>
    <mergeCell ref="I186:I188"/>
    <mergeCell ref="N186:N188"/>
    <mergeCell ref="O186:O188"/>
    <mergeCell ref="P186:P188"/>
    <mergeCell ref="Q186:Q188"/>
    <mergeCell ref="R186:R188"/>
    <mergeCell ref="S186:S188"/>
    <mergeCell ref="T186:T188"/>
    <mergeCell ref="U186:U188"/>
    <mergeCell ref="V186:V188"/>
    <mergeCell ref="W186:W188"/>
    <mergeCell ref="X186:X188"/>
    <mergeCell ref="AD181:AD185"/>
    <mergeCell ref="AE181:AE185"/>
    <mergeCell ref="AF181:AF185"/>
    <mergeCell ref="AG181:AG185"/>
    <mergeCell ref="AH181:AH185"/>
    <mergeCell ref="AI181:AI185"/>
    <mergeCell ref="AJ181:AJ185"/>
    <mergeCell ref="AK181:AK185"/>
    <mergeCell ref="AL181:AL185"/>
    <mergeCell ref="S181:S185"/>
    <mergeCell ref="T181:T185"/>
    <mergeCell ref="U181:U185"/>
    <mergeCell ref="V181:V182"/>
    <mergeCell ref="AQ189:AQ191"/>
    <mergeCell ref="AO176:AO180"/>
    <mergeCell ref="AP176:AP180"/>
    <mergeCell ref="AQ176:AQ180"/>
    <mergeCell ref="AR176:AR180"/>
    <mergeCell ref="A181:A185"/>
    <mergeCell ref="B181:B185"/>
    <mergeCell ref="C181:C185"/>
    <mergeCell ref="D181:D185"/>
    <mergeCell ref="E181:E185"/>
    <mergeCell ref="F181:F185"/>
    <mergeCell ref="G181:G185"/>
    <mergeCell ref="H181:H185"/>
    <mergeCell ref="I181:I185"/>
    <mergeCell ref="J181:J185"/>
    <mergeCell ref="K181:K185"/>
    <mergeCell ref="L181:L185"/>
    <mergeCell ref="M181:M185"/>
    <mergeCell ref="N181:N185"/>
    <mergeCell ref="O181:O185"/>
    <mergeCell ref="P181:P185"/>
    <mergeCell ref="Q181:Q185"/>
    <mergeCell ref="R181:R185"/>
    <mergeCell ref="Q176:Q180"/>
    <mergeCell ref="R176:R180"/>
    <mergeCell ref="S176:S180"/>
    <mergeCell ref="T176:T180"/>
    <mergeCell ref="Y176:Y180"/>
    <mergeCell ref="Z176:Z180"/>
    <mergeCell ref="AA176:AA180"/>
    <mergeCell ref="AB176:AB180"/>
    <mergeCell ref="AC176:AC180"/>
    <mergeCell ref="A176:A180"/>
    <mergeCell ref="B176:B180"/>
    <mergeCell ref="C176:C180"/>
    <mergeCell ref="D176:D180"/>
    <mergeCell ref="E176:E180"/>
    <mergeCell ref="F176:F180"/>
    <mergeCell ref="G176:G180"/>
    <mergeCell ref="H176:H180"/>
    <mergeCell ref="I176:I180"/>
    <mergeCell ref="J176:J180"/>
    <mergeCell ref="K176:K180"/>
    <mergeCell ref="L176:L180"/>
    <mergeCell ref="M176:M180"/>
    <mergeCell ref="N176:N180"/>
    <mergeCell ref="O176:O180"/>
    <mergeCell ref="P176:P180"/>
    <mergeCell ref="AO165:AO169"/>
    <mergeCell ref="AP165:AP169"/>
    <mergeCell ref="AQ165:AQ169"/>
    <mergeCell ref="AR165:AR169"/>
    <mergeCell ref="J170:J171"/>
    <mergeCell ref="Q165:Q169"/>
    <mergeCell ref="R165:R169"/>
    <mergeCell ref="S165:S169"/>
    <mergeCell ref="T165:T169"/>
    <mergeCell ref="Y165:Y169"/>
    <mergeCell ref="Z165:Z169"/>
    <mergeCell ref="AA165:AA169"/>
    <mergeCell ref="AB165:AB169"/>
    <mergeCell ref="AC165:AC169"/>
    <mergeCell ref="V167:V168"/>
    <mergeCell ref="U165:U169"/>
    <mergeCell ref="AE165:AE169"/>
    <mergeCell ref="AF165:AF169"/>
    <mergeCell ref="AG165:AG169"/>
    <mergeCell ref="AH165:AH169"/>
    <mergeCell ref="A165:A169"/>
    <mergeCell ref="B165:B169"/>
    <mergeCell ref="C165:C169"/>
    <mergeCell ref="D165:D169"/>
    <mergeCell ref="E165:E169"/>
    <mergeCell ref="F165:F169"/>
    <mergeCell ref="G165:G169"/>
    <mergeCell ref="H165:H169"/>
    <mergeCell ref="I165:I169"/>
    <mergeCell ref="J165:J169"/>
    <mergeCell ref="K165:K169"/>
    <mergeCell ref="L165:L169"/>
    <mergeCell ref="M165:M169"/>
    <mergeCell ref="N165:N169"/>
    <mergeCell ref="O165:O169"/>
    <mergeCell ref="P165:P169"/>
    <mergeCell ref="AD165:AD169"/>
    <mergeCell ref="AI165:AI169"/>
    <mergeCell ref="AJ165:AJ169"/>
    <mergeCell ref="AK165:AK169"/>
    <mergeCell ref="AL165:AL169"/>
    <mergeCell ref="V165:V166"/>
    <mergeCell ref="AM170:AM175"/>
    <mergeCell ref="AN170:AN175"/>
    <mergeCell ref="AO170:AO175"/>
    <mergeCell ref="AP170:AP175"/>
    <mergeCell ref="AQ170:AQ175"/>
    <mergeCell ref="AR170:AR175"/>
    <mergeCell ref="C170:C175"/>
    <mergeCell ref="A170:A175"/>
    <mergeCell ref="B170:B175"/>
    <mergeCell ref="D170:D175"/>
    <mergeCell ref="E170:E175"/>
    <mergeCell ref="F170:F175"/>
    <mergeCell ref="G170:G175"/>
    <mergeCell ref="H170:H175"/>
    <mergeCell ref="I170:I175"/>
    <mergeCell ref="J172:J173"/>
    <mergeCell ref="M170:M175"/>
    <mergeCell ref="N170:N175"/>
    <mergeCell ref="O170:O175"/>
    <mergeCell ref="P170:P175"/>
    <mergeCell ref="Q170:Q175"/>
    <mergeCell ref="R170:R175"/>
    <mergeCell ref="AP160:AP162"/>
    <mergeCell ref="V160:V161"/>
    <mergeCell ref="X142:X159"/>
    <mergeCell ref="Y142:Y159"/>
    <mergeCell ref="Z142:Z159"/>
    <mergeCell ref="AA142:AA159"/>
    <mergeCell ref="AB142:AB159"/>
    <mergeCell ref="AO163:AO164"/>
    <mergeCell ref="AP163:AP164"/>
    <mergeCell ref="AQ163:AQ164"/>
    <mergeCell ref="AR163:AR164"/>
    <mergeCell ref="D163:D164"/>
    <mergeCell ref="E163:E164"/>
    <mergeCell ref="C163:C164"/>
    <mergeCell ref="A163:A164"/>
    <mergeCell ref="B163:B164"/>
    <mergeCell ref="AG163:AG164"/>
    <mergeCell ref="AH163:AH164"/>
    <mergeCell ref="AK163:AK164"/>
    <mergeCell ref="AL163:AL164"/>
    <mergeCell ref="X163:X164"/>
    <mergeCell ref="Y163:Y164"/>
    <mergeCell ref="Z163:Z164"/>
    <mergeCell ref="AA163:AA164"/>
    <mergeCell ref="AB163:AB164"/>
    <mergeCell ref="AC163:AC164"/>
    <mergeCell ref="AD163:AD164"/>
    <mergeCell ref="AE163:AE164"/>
    <mergeCell ref="AF163:AF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A142:A159"/>
    <mergeCell ref="B142:B159"/>
    <mergeCell ref="C142:C159"/>
    <mergeCell ref="D142:D159"/>
    <mergeCell ref="E142:E159"/>
    <mergeCell ref="F142:F159"/>
    <mergeCell ref="N142:N159"/>
    <mergeCell ref="O142:O159"/>
    <mergeCell ref="P142:P159"/>
    <mergeCell ref="Q142:Q159"/>
    <mergeCell ref="R142:R159"/>
    <mergeCell ref="S142:S159"/>
    <mergeCell ref="T142:T159"/>
    <mergeCell ref="AR137:AR141"/>
    <mergeCell ref="J142:J143"/>
    <mergeCell ref="J144:J145"/>
    <mergeCell ref="P139:P140"/>
    <mergeCell ref="J137:J141"/>
    <mergeCell ref="K137:K141"/>
    <mergeCell ref="L137:L141"/>
    <mergeCell ref="M137:M141"/>
    <mergeCell ref="O137:O141"/>
    <mergeCell ref="S137:S141"/>
    <mergeCell ref="T137:T141"/>
    <mergeCell ref="AR142:AR159"/>
    <mergeCell ref="AQ160:AQ162"/>
    <mergeCell ref="AR160:AR162"/>
    <mergeCell ref="U160:U162"/>
    <mergeCell ref="R160:R162"/>
    <mergeCell ref="S160:S162"/>
    <mergeCell ref="T160:T162"/>
    <mergeCell ref="Y160:Y162"/>
    <mergeCell ref="Z160:Z162"/>
    <mergeCell ref="AA160:AA162"/>
    <mergeCell ref="AB160:AB162"/>
    <mergeCell ref="AC160:AC162"/>
    <mergeCell ref="AD160:AD162"/>
    <mergeCell ref="AE160:AE162"/>
    <mergeCell ref="AF160:AF162"/>
    <mergeCell ref="AG160:AG162"/>
    <mergeCell ref="AH160:AH162"/>
    <mergeCell ref="AI160:AI162"/>
    <mergeCell ref="A160:A162"/>
    <mergeCell ref="B160:B162"/>
    <mergeCell ref="C160:C162"/>
    <mergeCell ref="D160:D162"/>
    <mergeCell ref="E160:E162"/>
    <mergeCell ref="F160:F162"/>
    <mergeCell ref="G160:G162"/>
    <mergeCell ref="H160:H162"/>
    <mergeCell ref="I160:I162"/>
    <mergeCell ref="J160:J162"/>
    <mergeCell ref="K160:K162"/>
    <mergeCell ref="L160:L162"/>
    <mergeCell ref="M160:M162"/>
    <mergeCell ref="N160:N162"/>
    <mergeCell ref="O160:O162"/>
    <mergeCell ref="P160:P162"/>
    <mergeCell ref="Q160:Q162"/>
    <mergeCell ref="AJ160:AJ162"/>
    <mergeCell ref="AK160:AK162"/>
    <mergeCell ref="D137:D141"/>
    <mergeCell ref="E137:E141"/>
    <mergeCell ref="F137:F141"/>
    <mergeCell ref="G137:G141"/>
    <mergeCell ref="H137:H141"/>
    <mergeCell ref="I137:I141"/>
    <mergeCell ref="Y137:Y141"/>
    <mergeCell ref="Z137:Z141"/>
    <mergeCell ref="AA137:AA141"/>
    <mergeCell ref="AB137:AB141"/>
    <mergeCell ref="AC137:AC141"/>
    <mergeCell ref="P137:P138"/>
    <mergeCell ref="AL160:AL162"/>
    <mergeCell ref="AM160:AM162"/>
    <mergeCell ref="AN160:AN162"/>
    <mergeCell ref="AO160:AO162"/>
    <mergeCell ref="AM142:AM159"/>
    <mergeCell ref="AN142:AN159"/>
    <mergeCell ref="AO142:AO159"/>
    <mergeCell ref="AP142:AP159"/>
    <mergeCell ref="AQ142:AQ159"/>
    <mergeCell ref="AM137:AM141"/>
    <mergeCell ref="AN137:AN141"/>
    <mergeCell ref="AO137:AO141"/>
    <mergeCell ref="AP137:AP141"/>
    <mergeCell ref="AQ137:AQ141"/>
    <mergeCell ref="H148:H153"/>
    <mergeCell ref="I148:I153"/>
    <mergeCell ref="J148:J149"/>
    <mergeCell ref="J150:J151"/>
    <mergeCell ref="H154:H159"/>
    <mergeCell ref="I154:I159"/>
    <mergeCell ref="J154:J155"/>
    <mergeCell ref="J156:J157"/>
    <mergeCell ref="M142:M159"/>
    <mergeCell ref="G142:G159"/>
    <mergeCell ref="A127:A131"/>
    <mergeCell ref="B127:B131"/>
    <mergeCell ref="C127:C131"/>
    <mergeCell ref="D127:D131"/>
    <mergeCell ref="E127:E131"/>
    <mergeCell ref="F127:F131"/>
    <mergeCell ref="G127:G131"/>
    <mergeCell ref="H127:H131"/>
    <mergeCell ref="I127:I131"/>
    <mergeCell ref="J127:J131"/>
    <mergeCell ref="K127:K131"/>
    <mergeCell ref="L127:L131"/>
    <mergeCell ref="M127:M131"/>
    <mergeCell ref="N127:N131"/>
    <mergeCell ref="O127:O131"/>
    <mergeCell ref="P127:P131"/>
    <mergeCell ref="V127:V128"/>
    <mergeCell ref="I142:I147"/>
    <mergeCell ref="H142:H147"/>
    <mergeCell ref="AA132:AA136"/>
    <mergeCell ref="AD137:AD141"/>
    <mergeCell ref="AE137:AE141"/>
    <mergeCell ref="AF137:AF141"/>
    <mergeCell ref="AG137:AG141"/>
    <mergeCell ref="AH137:AH141"/>
    <mergeCell ref="AI137:AI141"/>
    <mergeCell ref="AJ137:AJ141"/>
    <mergeCell ref="AK137:AK141"/>
    <mergeCell ref="AL137:AL141"/>
    <mergeCell ref="U137:U141"/>
    <mergeCell ref="V137:V141"/>
    <mergeCell ref="W137:W141"/>
    <mergeCell ref="X137:X141"/>
    <mergeCell ref="U142:U159"/>
    <mergeCell ref="V142:V159"/>
    <mergeCell ref="W142:W159"/>
    <mergeCell ref="W132:W136"/>
    <mergeCell ref="A132:A136"/>
    <mergeCell ref="B132:B136"/>
    <mergeCell ref="C132:C136"/>
    <mergeCell ref="D132:D136"/>
    <mergeCell ref="E132:E136"/>
    <mergeCell ref="F132:F136"/>
    <mergeCell ref="G132:G136"/>
    <mergeCell ref="H132:H136"/>
    <mergeCell ref="I132:I136"/>
    <mergeCell ref="P134:P135"/>
    <mergeCell ref="N132:N136"/>
    <mergeCell ref="O132:O136"/>
    <mergeCell ref="N137:N141"/>
    <mergeCell ref="A137:A141"/>
    <mergeCell ref="B137:B141"/>
    <mergeCell ref="C137:C141"/>
    <mergeCell ref="P132:P133"/>
    <mergeCell ref="Q127:Q131"/>
    <mergeCell ref="R127:R131"/>
    <mergeCell ref="S127:S131"/>
    <mergeCell ref="T127:T131"/>
    <mergeCell ref="U127:U131"/>
    <mergeCell ref="Z127:Z131"/>
    <mergeCell ref="AA127:AA131"/>
    <mergeCell ref="AL132:AL136"/>
    <mergeCell ref="AC142:AC159"/>
    <mergeCell ref="AD142:AD159"/>
    <mergeCell ref="AE142:AE159"/>
    <mergeCell ref="AF142:AF159"/>
    <mergeCell ref="AG142:AG159"/>
    <mergeCell ref="AH142:AH159"/>
    <mergeCell ref="AI142:AI159"/>
    <mergeCell ref="AJ142:AJ159"/>
    <mergeCell ref="AK142:AK159"/>
    <mergeCell ref="AL142:AL159"/>
    <mergeCell ref="AB127:AB131"/>
    <mergeCell ref="AC127:AC131"/>
    <mergeCell ref="V129:V130"/>
    <mergeCell ref="Y127:Y131"/>
    <mergeCell ref="AB132:AB136"/>
    <mergeCell ref="AC132:AC136"/>
    <mergeCell ref="AD132:AD136"/>
    <mergeCell ref="AE132:AE136"/>
    <mergeCell ref="AF132:AF136"/>
    <mergeCell ref="AG132:AG136"/>
    <mergeCell ref="AH132:AH136"/>
    <mergeCell ref="AI132:AI136"/>
    <mergeCell ref="AJ132:AJ136"/>
    <mergeCell ref="AK132:AK136"/>
    <mergeCell ref="X132:X136"/>
    <mergeCell ref="Y132:Y136"/>
    <mergeCell ref="Z132:Z136"/>
    <mergeCell ref="I124:I126"/>
    <mergeCell ref="AM127:AM131"/>
    <mergeCell ref="AN127:AN131"/>
    <mergeCell ref="AO127:AO131"/>
    <mergeCell ref="AP127:AP131"/>
    <mergeCell ref="AQ127:AQ131"/>
    <mergeCell ref="AR127:AR131"/>
    <mergeCell ref="AD127:AD131"/>
    <mergeCell ref="AE127:AE131"/>
    <mergeCell ref="AF127:AF131"/>
    <mergeCell ref="AG127:AG131"/>
    <mergeCell ref="AH127:AH131"/>
    <mergeCell ref="AI127:AI131"/>
    <mergeCell ref="AJ127:AJ131"/>
    <mergeCell ref="AK127:AK131"/>
    <mergeCell ref="AL127:AL131"/>
    <mergeCell ref="AM132:AM136"/>
    <mergeCell ref="AN132:AN136"/>
    <mergeCell ref="AO132:AO136"/>
    <mergeCell ref="AP132:AP136"/>
    <mergeCell ref="AQ132:AQ136"/>
    <mergeCell ref="AR132:AR136"/>
    <mergeCell ref="N124:N126"/>
    <mergeCell ref="O124:O126"/>
    <mergeCell ref="P124:P126"/>
    <mergeCell ref="Q124:Q126"/>
    <mergeCell ref="R124:R126"/>
    <mergeCell ref="S124:S126"/>
    <mergeCell ref="T124:T126"/>
    <mergeCell ref="U124:U126"/>
    <mergeCell ref="AL124:AL126"/>
    <mergeCell ref="V124:V126"/>
    <mergeCell ref="W124:W126"/>
    <mergeCell ref="X124:X126"/>
    <mergeCell ref="Y124:Y126"/>
    <mergeCell ref="Z124:Z126"/>
    <mergeCell ref="AA124:AA126"/>
    <mergeCell ref="AB124:AB126"/>
    <mergeCell ref="AC124:AC126"/>
    <mergeCell ref="J132:J136"/>
    <mergeCell ref="K132:K136"/>
    <mergeCell ref="L132:L136"/>
    <mergeCell ref="M132:M136"/>
    <mergeCell ref="S132:S136"/>
    <mergeCell ref="T132:T136"/>
    <mergeCell ref="U132:U136"/>
    <mergeCell ref="V132:V136"/>
    <mergeCell ref="AN121:AN123"/>
    <mergeCell ref="AO121:AO123"/>
    <mergeCell ref="AP121:AP123"/>
    <mergeCell ref="AQ121:AQ123"/>
    <mergeCell ref="AR121:AR123"/>
    <mergeCell ref="J124:J125"/>
    <mergeCell ref="M121:M123"/>
    <mergeCell ref="AG121:AG123"/>
    <mergeCell ref="AM124:AM126"/>
    <mergeCell ref="AN124:AN126"/>
    <mergeCell ref="AO124:AO126"/>
    <mergeCell ref="AP124:AP126"/>
    <mergeCell ref="AQ124:AQ126"/>
    <mergeCell ref="AR124:AR126"/>
    <mergeCell ref="M124:M126"/>
    <mergeCell ref="AD124:AD126"/>
    <mergeCell ref="N121:N123"/>
    <mergeCell ref="O121:O123"/>
    <mergeCell ref="P121:P123"/>
    <mergeCell ref="Q121:Q123"/>
    <mergeCell ref="R121:R123"/>
    <mergeCell ref="S121:S123"/>
    <mergeCell ref="T121:T123"/>
    <mergeCell ref="U121:U123"/>
    <mergeCell ref="V121:V123"/>
    <mergeCell ref="W121:W123"/>
    <mergeCell ref="AD121:AD123"/>
    <mergeCell ref="AE121:AE123"/>
    <mergeCell ref="AE124:AE126"/>
    <mergeCell ref="AF124:AF126"/>
    <mergeCell ref="AG124:AG126"/>
    <mergeCell ref="AH124:AH126"/>
    <mergeCell ref="AI124:AI126"/>
    <mergeCell ref="AJ124:AJ126"/>
    <mergeCell ref="AK124:AK126"/>
    <mergeCell ref="AN114:AN116"/>
    <mergeCell ref="AO114:AO116"/>
    <mergeCell ref="AP114:AP116"/>
    <mergeCell ref="AF121:AF123"/>
    <mergeCell ref="X121:X123"/>
    <mergeCell ref="Y121:Y123"/>
    <mergeCell ref="Z121:Z123"/>
    <mergeCell ref="AA121:AA123"/>
    <mergeCell ref="AB121:AB123"/>
    <mergeCell ref="AC121:AC123"/>
    <mergeCell ref="J121:J122"/>
    <mergeCell ref="G121:G123"/>
    <mergeCell ref="A121:A123"/>
    <mergeCell ref="B121:B123"/>
    <mergeCell ref="C121:C123"/>
    <mergeCell ref="D121:D123"/>
    <mergeCell ref="E121:E123"/>
    <mergeCell ref="F121:F123"/>
    <mergeCell ref="AK117:AK120"/>
    <mergeCell ref="AL117:AL120"/>
    <mergeCell ref="AM117:AM120"/>
    <mergeCell ref="AN117:AN120"/>
    <mergeCell ref="AO117:AO120"/>
    <mergeCell ref="AP117:AP120"/>
    <mergeCell ref="AH121:AH123"/>
    <mergeCell ref="AI121:AI123"/>
    <mergeCell ref="AJ121:AJ123"/>
    <mergeCell ref="AK121:AK123"/>
    <mergeCell ref="AL121:AL123"/>
    <mergeCell ref="AQ117:AQ120"/>
    <mergeCell ref="AR117:AR120"/>
    <mergeCell ref="AD117:AD118"/>
    <mergeCell ref="AD119:AD120"/>
    <mergeCell ref="N117:N120"/>
    <mergeCell ref="O117:O120"/>
    <mergeCell ref="P117:P120"/>
    <mergeCell ref="Q117:Q120"/>
    <mergeCell ref="R117:R120"/>
    <mergeCell ref="S117:S120"/>
    <mergeCell ref="T117:T120"/>
    <mergeCell ref="U117:U120"/>
    <mergeCell ref="V117:V120"/>
    <mergeCell ref="W117:W120"/>
    <mergeCell ref="X117:X120"/>
    <mergeCell ref="Y117:Y120"/>
    <mergeCell ref="Z117:Z120"/>
    <mergeCell ref="AA117:AA120"/>
    <mergeCell ref="AB117:AB120"/>
    <mergeCell ref="AC117:AC118"/>
    <mergeCell ref="AE117:AE120"/>
    <mergeCell ref="AF117:AF120"/>
    <mergeCell ref="AG117:AG120"/>
    <mergeCell ref="AH117:AH120"/>
    <mergeCell ref="AI117:AI120"/>
    <mergeCell ref="AJ117:AJ120"/>
    <mergeCell ref="AC119:AC120"/>
    <mergeCell ref="J117:J118"/>
    <mergeCell ref="I117:I120"/>
    <mergeCell ref="I121:I123"/>
    <mergeCell ref="H121:H123"/>
    <mergeCell ref="AQ114:AQ116"/>
    <mergeCell ref="AR114:AR116"/>
    <mergeCell ref="AM114:AM116"/>
    <mergeCell ref="AM121:AM123"/>
    <mergeCell ref="P114:P115"/>
    <mergeCell ref="C111:C113"/>
    <mergeCell ref="F111:F113"/>
    <mergeCell ref="A111:A113"/>
    <mergeCell ref="B111:B113"/>
    <mergeCell ref="D111:D113"/>
    <mergeCell ref="E111:E113"/>
    <mergeCell ref="G111:G113"/>
    <mergeCell ref="H111:H113"/>
    <mergeCell ref="I111:I113"/>
    <mergeCell ref="J111:J113"/>
    <mergeCell ref="K111:K113"/>
    <mergeCell ref="L111:L113"/>
    <mergeCell ref="M111:M113"/>
    <mergeCell ref="N111:N113"/>
    <mergeCell ref="O111:O113"/>
    <mergeCell ref="S111:S113"/>
    <mergeCell ref="AJ114:AJ116"/>
    <mergeCell ref="AK114:AK116"/>
    <mergeCell ref="AL114:AL116"/>
    <mergeCell ref="V114:V116"/>
    <mergeCell ref="W114:W116"/>
    <mergeCell ref="X114:X116"/>
    <mergeCell ref="S114:S116"/>
    <mergeCell ref="T114:T116"/>
    <mergeCell ref="U114:U116"/>
    <mergeCell ref="AD114:AD116"/>
    <mergeCell ref="AE114:AE116"/>
    <mergeCell ref="AF114:AF116"/>
    <mergeCell ref="AG114:AG116"/>
    <mergeCell ref="AH114:AH116"/>
    <mergeCell ref="AI114:AI116"/>
    <mergeCell ref="N114:N116"/>
    <mergeCell ref="A114:A116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L114:L116"/>
    <mergeCell ref="M114:M116"/>
    <mergeCell ref="O114:O116"/>
    <mergeCell ref="Y114:Y116"/>
    <mergeCell ref="Z114:Z116"/>
    <mergeCell ref="AA114:AA116"/>
    <mergeCell ref="AB114:AB116"/>
    <mergeCell ref="AC114:AC116"/>
    <mergeCell ref="AM106:AM110"/>
    <mergeCell ref="AN106:AN110"/>
    <mergeCell ref="AO106:AO110"/>
    <mergeCell ref="AP106:AP110"/>
    <mergeCell ref="AQ106:AQ110"/>
    <mergeCell ref="AR106:AR110"/>
    <mergeCell ref="P111:P112"/>
    <mergeCell ref="P108:P109"/>
    <mergeCell ref="T106:T110"/>
    <mergeCell ref="U106:U110"/>
    <mergeCell ref="V106:V110"/>
    <mergeCell ref="W106:W110"/>
    <mergeCell ref="X106:X110"/>
    <mergeCell ref="AH106:AH110"/>
    <mergeCell ref="AI106:AI110"/>
    <mergeCell ref="AJ106:AJ110"/>
    <mergeCell ref="AK106:AK110"/>
    <mergeCell ref="AL106:AL110"/>
    <mergeCell ref="T111:T113"/>
    <mergeCell ref="U111:U113"/>
    <mergeCell ref="AD111:AD113"/>
    <mergeCell ref="AE111:AE113"/>
    <mergeCell ref="AF111:AF113"/>
    <mergeCell ref="AG111:AG113"/>
    <mergeCell ref="AH111:AH113"/>
    <mergeCell ref="AI111:AI113"/>
    <mergeCell ref="AJ111:AJ113"/>
    <mergeCell ref="AK111:AK113"/>
    <mergeCell ref="A106:A110"/>
    <mergeCell ref="B106:B110"/>
    <mergeCell ref="C106:C110"/>
    <mergeCell ref="D106:D110"/>
    <mergeCell ref="E106:E110"/>
    <mergeCell ref="F106:F110"/>
    <mergeCell ref="G106:G110"/>
    <mergeCell ref="N106:N110"/>
    <mergeCell ref="O106:O110"/>
    <mergeCell ref="M106:M110"/>
    <mergeCell ref="S106:S110"/>
    <mergeCell ref="P106:P107"/>
    <mergeCell ref="AD106:AD110"/>
    <mergeCell ref="AE106:AE110"/>
    <mergeCell ref="AF106:AF110"/>
    <mergeCell ref="AG106:AG110"/>
    <mergeCell ref="Y106:Y110"/>
    <mergeCell ref="Z106:Z110"/>
    <mergeCell ref="AA106:AA110"/>
    <mergeCell ref="AB106:AB110"/>
    <mergeCell ref="AC106:AC110"/>
    <mergeCell ref="AM111:AM113"/>
    <mergeCell ref="AN111:AN113"/>
    <mergeCell ref="AO111:AO113"/>
    <mergeCell ref="AP111:AP113"/>
    <mergeCell ref="AQ111:AQ113"/>
    <mergeCell ref="AR111:AR113"/>
    <mergeCell ref="AL111:AL113"/>
    <mergeCell ref="V111:V113"/>
    <mergeCell ref="W111:W113"/>
    <mergeCell ref="X111:X113"/>
    <mergeCell ref="Y111:Y113"/>
    <mergeCell ref="Z111:Z113"/>
    <mergeCell ref="AA111:AA113"/>
    <mergeCell ref="AB111:AB113"/>
    <mergeCell ref="AC111:AC113"/>
    <mergeCell ref="AM103:AM105"/>
    <mergeCell ref="AN103:AN105"/>
    <mergeCell ref="AO103:AO105"/>
    <mergeCell ref="AP103:AP105"/>
    <mergeCell ref="AQ103:AQ105"/>
    <mergeCell ref="AR103:AR105"/>
    <mergeCell ref="R103:R105"/>
    <mergeCell ref="S103:S105"/>
    <mergeCell ref="T103:T105"/>
    <mergeCell ref="Y103:Y105"/>
    <mergeCell ref="Z103:Z105"/>
    <mergeCell ref="AA103:AA105"/>
    <mergeCell ref="AB103:AB105"/>
    <mergeCell ref="AC103:AC105"/>
    <mergeCell ref="AD103:AD105"/>
    <mergeCell ref="U103:U105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N103:N105"/>
    <mergeCell ref="O103:O105"/>
    <mergeCell ref="P103:P105"/>
    <mergeCell ref="Q103:Q105"/>
    <mergeCell ref="AE103:AE105"/>
    <mergeCell ref="AF103:AF105"/>
    <mergeCell ref="AG103:AG105"/>
    <mergeCell ref="AH103:AH105"/>
    <mergeCell ref="AI103:AI105"/>
    <mergeCell ref="AJ103:AJ105"/>
    <mergeCell ref="AK103:AK105"/>
    <mergeCell ref="AL103:AL105"/>
    <mergeCell ref="V103:V104"/>
    <mergeCell ref="AM100:AM102"/>
    <mergeCell ref="AN100:AN102"/>
    <mergeCell ref="AO100:AO102"/>
    <mergeCell ref="AP100:AP102"/>
    <mergeCell ref="AQ100:AQ102"/>
    <mergeCell ref="AR100:AR102"/>
    <mergeCell ref="R100:R102"/>
    <mergeCell ref="S100:S102"/>
    <mergeCell ref="T100:T102"/>
    <mergeCell ref="U100:U102"/>
    <mergeCell ref="Z100:Z102"/>
    <mergeCell ref="AA100:AA102"/>
    <mergeCell ref="AB100:AB102"/>
    <mergeCell ref="AC100:AC102"/>
    <mergeCell ref="AD100:AD102"/>
    <mergeCell ref="Y100:Y102"/>
    <mergeCell ref="AE100:AE102"/>
    <mergeCell ref="AF100:AF102"/>
    <mergeCell ref="AG100:AG102"/>
    <mergeCell ref="AH100:AH102"/>
    <mergeCell ref="AI100:AI102"/>
    <mergeCell ref="AJ100:AJ102"/>
    <mergeCell ref="C100:C102"/>
    <mergeCell ref="A100:A102"/>
    <mergeCell ref="B100:B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  <mergeCell ref="O100:O102"/>
    <mergeCell ref="P100:P102"/>
    <mergeCell ref="Q100:Q102"/>
    <mergeCell ref="AK100:AK102"/>
    <mergeCell ref="AL100:AL102"/>
    <mergeCell ref="V100:V101"/>
    <mergeCell ref="AQ97:AQ99"/>
    <mergeCell ref="AR97:AR99"/>
    <mergeCell ref="U97:U99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  <mergeCell ref="M97:M99"/>
    <mergeCell ref="N97:N99"/>
    <mergeCell ref="O97:O99"/>
    <mergeCell ref="P97:P99"/>
    <mergeCell ref="Q97:Q99"/>
    <mergeCell ref="AD97:AD99"/>
    <mergeCell ref="AE97:AE99"/>
    <mergeCell ref="AF97:AF99"/>
    <mergeCell ref="AG97:AG99"/>
    <mergeCell ref="AH97:AH99"/>
    <mergeCell ref="R97:R99"/>
    <mergeCell ref="AM94:AM96"/>
    <mergeCell ref="AN94:AN96"/>
    <mergeCell ref="AO94:AO96"/>
    <mergeCell ref="AP94:AP96"/>
    <mergeCell ref="AH94:AH96"/>
    <mergeCell ref="AI94:AI96"/>
    <mergeCell ref="AJ94:AJ96"/>
    <mergeCell ref="AK94:AK96"/>
    <mergeCell ref="AL94:AL96"/>
    <mergeCell ref="AM97:AM99"/>
    <mergeCell ref="AN97:AN99"/>
    <mergeCell ref="AO97:AO99"/>
    <mergeCell ref="AP97:AP99"/>
    <mergeCell ref="X94:X96"/>
    <mergeCell ref="Y94:Y96"/>
    <mergeCell ref="Z94:Z96"/>
    <mergeCell ref="AA94:AA96"/>
    <mergeCell ref="AB94:AB96"/>
    <mergeCell ref="AC94:AC96"/>
    <mergeCell ref="AD94:AD96"/>
    <mergeCell ref="AE94:AE96"/>
    <mergeCell ref="AF94:AF96"/>
    <mergeCell ref="AG94:AG96"/>
    <mergeCell ref="AI97:AI99"/>
    <mergeCell ref="AJ97:AJ99"/>
    <mergeCell ref="AK97:AK99"/>
    <mergeCell ref="AL97:AL99"/>
    <mergeCell ref="V97:V98"/>
    <mergeCell ref="S97:S99"/>
    <mergeCell ref="T97:T99"/>
    <mergeCell ref="Y97:Y99"/>
    <mergeCell ref="Z97:Z99"/>
    <mergeCell ref="AA97:AA99"/>
    <mergeCell ref="AB97:AB99"/>
    <mergeCell ref="AC97:AC99"/>
    <mergeCell ref="A94:A96"/>
    <mergeCell ref="B94:B96"/>
    <mergeCell ref="C94:C96"/>
    <mergeCell ref="AO84:AO88"/>
    <mergeCell ref="AP84:AP88"/>
    <mergeCell ref="AQ84:AQ88"/>
    <mergeCell ref="AR84:AR88"/>
    <mergeCell ref="AM89:AM93"/>
    <mergeCell ref="AN89:AN93"/>
    <mergeCell ref="AO89:AO93"/>
    <mergeCell ref="AP89:AP93"/>
    <mergeCell ref="AQ89:AQ93"/>
    <mergeCell ref="AR89:AR93"/>
    <mergeCell ref="P94:P95"/>
    <mergeCell ref="J89:J93"/>
    <mergeCell ref="K89:K93"/>
    <mergeCell ref="L89:L93"/>
    <mergeCell ref="M89:M93"/>
    <mergeCell ref="S89:S93"/>
    <mergeCell ref="T89:T93"/>
    <mergeCell ref="U89:U93"/>
    <mergeCell ref="V89:V93"/>
    <mergeCell ref="W89:W93"/>
    <mergeCell ref="P91:P92"/>
    <mergeCell ref="O89:O93"/>
    <mergeCell ref="N89:N93"/>
    <mergeCell ref="X89:X93"/>
    <mergeCell ref="Y89:Y93"/>
    <mergeCell ref="Z89:Z93"/>
    <mergeCell ref="AA89:AA93"/>
    <mergeCell ref="AQ94:AQ96"/>
    <mergeCell ref="AR94:AR96"/>
    <mergeCell ref="U94:U96"/>
    <mergeCell ref="V94:V96"/>
    <mergeCell ref="W94:W96"/>
    <mergeCell ref="AH84:AH88"/>
    <mergeCell ref="AI84:AI88"/>
    <mergeCell ref="AJ84:AJ88"/>
    <mergeCell ref="AK84:AK88"/>
    <mergeCell ref="AL84:AL88"/>
    <mergeCell ref="C84:C88"/>
    <mergeCell ref="D84:D88"/>
    <mergeCell ref="E84:E88"/>
    <mergeCell ref="F84:F88"/>
    <mergeCell ref="G84:G88"/>
    <mergeCell ref="H84:H88"/>
    <mergeCell ref="I84:I88"/>
    <mergeCell ref="P86:P87"/>
    <mergeCell ref="S84:S88"/>
    <mergeCell ref="O84:O88"/>
    <mergeCell ref="AB89:AB93"/>
    <mergeCell ref="AC89:AC93"/>
    <mergeCell ref="AD89:AD93"/>
    <mergeCell ref="AE89:AE93"/>
    <mergeCell ref="AF89:AF93"/>
    <mergeCell ref="A89:A93"/>
    <mergeCell ref="B89:B93"/>
    <mergeCell ref="C89:C93"/>
    <mergeCell ref="D89:D93"/>
    <mergeCell ref="E89:E93"/>
    <mergeCell ref="F89:F93"/>
    <mergeCell ref="G89:G93"/>
    <mergeCell ref="H89:H93"/>
    <mergeCell ref="I89:I93"/>
    <mergeCell ref="AA84:AA88"/>
    <mergeCell ref="AB84:AB88"/>
    <mergeCell ref="AC84:AC88"/>
    <mergeCell ref="AD84:AD88"/>
    <mergeCell ref="AE84:AE88"/>
    <mergeCell ref="AF84:AF88"/>
    <mergeCell ref="AG84:AG88"/>
    <mergeCell ref="D94:D96"/>
    <mergeCell ref="E94:E96"/>
    <mergeCell ref="F94:F96"/>
    <mergeCell ref="G94:G96"/>
    <mergeCell ref="H94:H96"/>
    <mergeCell ref="I94:I96"/>
    <mergeCell ref="J94:J96"/>
    <mergeCell ref="K94:K96"/>
    <mergeCell ref="L94:L96"/>
    <mergeCell ref="M94:M96"/>
    <mergeCell ref="N94:N96"/>
    <mergeCell ref="O94:O96"/>
    <mergeCell ref="S94:S96"/>
    <mergeCell ref="T94:T96"/>
    <mergeCell ref="AM79:AM83"/>
    <mergeCell ref="AN79:AN83"/>
    <mergeCell ref="P89:P90"/>
    <mergeCell ref="J84:J88"/>
    <mergeCell ref="K84:K88"/>
    <mergeCell ref="L84:L88"/>
    <mergeCell ref="M84:M88"/>
    <mergeCell ref="N84:N88"/>
    <mergeCell ref="T84:T88"/>
    <mergeCell ref="U84:U88"/>
    <mergeCell ref="V84:V88"/>
    <mergeCell ref="W84:W88"/>
    <mergeCell ref="AG89:AG93"/>
    <mergeCell ref="AH89:AH93"/>
    <mergeCell ref="AI89:AI93"/>
    <mergeCell ref="AJ89:AJ93"/>
    <mergeCell ref="AK89:AK93"/>
    <mergeCell ref="AL89:AL93"/>
    <mergeCell ref="AM84:AM88"/>
    <mergeCell ref="AN84:AN88"/>
    <mergeCell ref="AR79:AR83"/>
    <mergeCell ref="P84:P85"/>
    <mergeCell ref="P81:P82"/>
    <mergeCell ref="O79:O83"/>
    <mergeCell ref="A79:A83"/>
    <mergeCell ref="B79:B83"/>
    <mergeCell ref="C79:C83"/>
    <mergeCell ref="D79:D83"/>
    <mergeCell ref="E79:E83"/>
    <mergeCell ref="F79:F83"/>
    <mergeCell ref="G79:G83"/>
    <mergeCell ref="H79:H83"/>
    <mergeCell ref="I79:I83"/>
    <mergeCell ref="J79:J83"/>
    <mergeCell ref="K79:K83"/>
    <mergeCell ref="L79:L83"/>
    <mergeCell ref="M79:M83"/>
    <mergeCell ref="N79:N83"/>
    <mergeCell ref="S79:S83"/>
    <mergeCell ref="T79:T83"/>
    <mergeCell ref="AD79:AD83"/>
    <mergeCell ref="AE79:AE83"/>
    <mergeCell ref="AF79:AF83"/>
    <mergeCell ref="AG79:AG83"/>
    <mergeCell ref="AH79:AH83"/>
    <mergeCell ref="AI79:AI83"/>
    <mergeCell ref="AJ79:AJ83"/>
    <mergeCell ref="AK79:AK83"/>
    <mergeCell ref="AL79:AL83"/>
    <mergeCell ref="X84:X88"/>
    <mergeCell ref="Y84:Y88"/>
    <mergeCell ref="Z84:Z88"/>
    <mergeCell ref="U79:U83"/>
    <mergeCell ref="V79:V83"/>
    <mergeCell ref="W79:W83"/>
    <mergeCell ref="X79:X83"/>
    <mergeCell ref="Y79:Y83"/>
    <mergeCell ref="Z79:Z83"/>
    <mergeCell ref="AA79:AA83"/>
    <mergeCell ref="AB79:AB83"/>
    <mergeCell ref="AC79:AC83"/>
    <mergeCell ref="P79:P80"/>
    <mergeCell ref="A84:A88"/>
    <mergeCell ref="B84:B88"/>
    <mergeCell ref="AQ77:AQ78"/>
    <mergeCell ref="AR77:AR78"/>
    <mergeCell ref="K77:K78"/>
    <mergeCell ref="D77:D78"/>
    <mergeCell ref="E77:E78"/>
    <mergeCell ref="F77:F78"/>
    <mergeCell ref="G77:G78"/>
    <mergeCell ref="H77:H78"/>
    <mergeCell ref="I77:I78"/>
    <mergeCell ref="J77:J78"/>
    <mergeCell ref="AH77:AH78"/>
    <mergeCell ref="AI77:AI78"/>
    <mergeCell ref="AJ77:AJ78"/>
    <mergeCell ref="AK77:AK78"/>
    <mergeCell ref="AL77:AL78"/>
    <mergeCell ref="AM77:AM78"/>
    <mergeCell ref="AN77:AN78"/>
    <mergeCell ref="AO77:AO78"/>
    <mergeCell ref="AP77:AP78"/>
    <mergeCell ref="AO79:AO83"/>
    <mergeCell ref="AP79:AP83"/>
    <mergeCell ref="AQ79:AQ83"/>
    <mergeCell ref="A77:A78"/>
    <mergeCell ref="B77:B78"/>
    <mergeCell ref="C77:C78"/>
    <mergeCell ref="P77:P78"/>
    <mergeCell ref="Q77:Q78"/>
    <mergeCell ref="R77:R78"/>
    <mergeCell ref="S77:S78"/>
    <mergeCell ref="T77:T78"/>
    <mergeCell ref="U77:U78"/>
    <mergeCell ref="AO72:AO76"/>
    <mergeCell ref="AP72:AP76"/>
    <mergeCell ref="AQ72:AQ76"/>
    <mergeCell ref="AR72:AR76"/>
    <mergeCell ref="L77:L78"/>
    <mergeCell ref="M77:M78"/>
    <mergeCell ref="N77:N78"/>
    <mergeCell ref="O77:O78"/>
    <mergeCell ref="V77:V78"/>
    <mergeCell ref="W77:W78"/>
    <mergeCell ref="X77:X78"/>
    <mergeCell ref="Y77:Y78"/>
    <mergeCell ref="Z77:Z78"/>
    <mergeCell ref="AA77:AA78"/>
    <mergeCell ref="AB77:AB78"/>
    <mergeCell ref="AE77:AE78"/>
    <mergeCell ref="AF77:AF78"/>
    <mergeCell ref="AG77:AG78"/>
    <mergeCell ref="R72:R76"/>
    <mergeCell ref="S72:S76"/>
    <mergeCell ref="T72:T76"/>
    <mergeCell ref="Z72:Z76"/>
    <mergeCell ref="AA72:AA76"/>
    <mergeCell ref="AB72:AB76"/>
    <mergeCell ref="AC72:AC76"/>
    <mergeCell ref="AD72:AD76"/>
    <mergeCell ref="AE72:AE76"/>
    <mergeCell ref="V74:V75"/>
    <mergeCell ref="Y72:Y76"/>
    <mergeCell ref="U72:U76"/>
    <mergeCell ref="A72:A76"/>
    <mergeCell ref="B72:B76"/>
    <mergeCell ref="C72:C76"/>
    <mergeCell ref="D72:D76"/>
    <mergeCell ref="E72:E76"/>
    <mergeCell ref="F72:F76"/>
    <mergeCell ref="G72:G76"/>
    <mergeCell ref="H72:H76"/>
    <mergeCell ref="I72:I76"/>
    <mergeCell ref="J72:J76"/>
    <mergeCell ref="K72:K76"/>
    <mergeCell ref="L72:L76"/>
    <mergeCell ref="M72:M76"/>
    <mergeCell ref="N72:N76"/>
    <mergeCell ref="O72:O76"/>
    <mergeCell ref="P72:P76"/>
    <mergeCell ref="Q72:Q76"/>
    <mergeCell ref="AF72:AF76"/>
    <mergeCell ref="AG72:AG76"/>
    <mergeCell ref="AH72:AH76"/>
    <mergeCell ref="AI72:AI76"/>
    <mergeCell ref="AJ72:AJ76"/>
    <mergeCell ref="AK72:AK76"/>
    <mergeCell ref="AL72:AL76"/>
    <mergeCell ref="AM72:AM76"/>
    <mergeCell ref="AN72:AN76"/>
    <mergeCell ref="V72:V73"/>
    <mergeCell ref="AO67:AO71"/>
    <mergeCell ref="AP67:AP71"/>
    <mergeCell ref="AQ67:AQ71"/>
    <mergeCell ref="AR67:AR71"/>
    <mergeCell ref="P69:P70"/>
    <mergeCell ref="O67:O71"/>
    <mergeCell ref="A67:A71"/>
    <mergeCell ref="B67:B71"/>
    <mergeCell ref="C67:C71"/>
    <mergeCell ref="D67:D71"/>
    <mergeCell ref="E67:E71"/>
    <mergeCell ref="F67:F71"/>
    <mergeCell ref="G67:G71"/>
    <mergeCell ref="H67:H71"/>
    <mergeCell ref="I67:I71"/>
    <mergeCell ref="J67:J71"/>
    <mergeCell ref="K67:K71"/>
    <mergeCell ref="L67:L71"/>
    <mergeCell ref="M67:M71"/>
    <mergeCell ref="N67:N71"/>
    <mergeCell ref="S67:S71"/>
    <mergeCell ref="T67:T71"/>
    <mergeCell ref="U67:U71"/>
    <mergeCell ref="V67:V71"/>
    <mergeCell ref="AF67:AF71"/>
    <mergeCell ref="AG67:AG71"/>
    <mergeCell ref="AH67:AH71"/>
    <mergeCell ref="AI67:AI71"/>
    <mergeCell ref="AJ67:AJ71"/>
    <mergeCell ref="AK67:AK71"/>
    <mergeCell ref="AL67:AL71"/>
    <mergeCell ref="AM67:AM71"/>
    <mergeCell ref="AN67:AN71"/>
    <mergeCell ref="W67:W71"/>
    <mergeCell ref="X67:X71"/>
    <mergeCell ref="Y67:Y71"/>
    <mergeCell ref="Z67:Z71"/>
    <mergeCell ref="AA67:AA71"/>
    <mergeCell ref="AB67:AB71"/>
    <mergeCell ref="AC67:AC71"/>
    <mergeCell ref="AD67:AD71"/>
    <mergeCell ref="AE67:AE71"/>
    <mergeCell ref="AO64:AO66"/>
    <mergeCell ref="AP64:AP66"/>
    <mergeCell ref="AQ64:AQ66"/>
    <mergeCell ref="AR64:AR66"/>
    <mergeCell ref="P67:P68"/>
    <mergeCell ref="S64:S66"/>
    <mergeCell ref="O64:O66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N64:N66"/>
    <mergeCell ref="T64:T66"/>
    <mergeCell ref="U64:U66"/>
    <mergeCell ref="V64:V66"/>
    <mergeCell ref="W64:W66"/>
    <mergeCell ref="AF64:AF66"/>
    <mergeCell ref="AG64:AG66"/>
    <mergeCell ref="AH64:AH66"/>
    <mergeCell ref="AI64:AI66"/>
    <mergeCell ref="AJ64:AJ66"/>
    <mergeCell ref="AK64:AK66"/>
    <mergeCell ref="AL64:AL66"/>
    <mergeCell ref="AM64:AM66"/>
    <mergeCell ref="AN64:AN66"/>
    <mergeCell ref="X64:X66"/>
    <mergeCell ref="Y64:Y66"/>
    <mergeCell ref="Z64:Z66"/>
    <mergeCell ref="AA64:AA66"/>
    <mergeCell ref="AB64:AB66"/>
    <mergeCell ref="AC64:AC66"/>
    <mergeCell ref="AD64:AD66"/>
    <mergeCell ref="AE64:AE66"/>
    <mergeCell ref="AO61:AO63"/>
    <mergeCell ref="AP61:AP63"/>
    <mergeCell ref="AQ61:AQ63"/>
    <mergeCell ref="AR61:AR63"/>
    <mergeCell ref="P64:P65"/>
    <mergeCell ref="T61:T63"/>
    <mergeCell ref="U61:U63"/>
    <mergeCell ref="Z61:Z63"/>
    <mergeCell ref="AA61:AA63"/>
    <mergeCell ref="AB61:AB63"/>
    <mergeCell ref="AC61:AC63"/>
    <mergeCell ref="AD61:AD63"/>
    <mergeCell ref="AE61:AE63"/>
    <mergeCell ref="Y61:Y63"/>
    <mergeCell ref="R61:R63"/>
    <mergeCell ref="S61:S63"/>
    <mergeCell ref="AF61:AF63"/>
    <mergeCell ref="AG61:AG63"/>
    <mergeCell ref="AH61:AH63"/>
    <mergeCell ref="AI61:AI63"/>
    <mergeCell ref="AJ61:AJ63"/>
    <mergeCell ref="AK61:AK63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N61:N63"/>
    <mergeCell ref="O61:O63"/>
    <mergeCell ref="P61:P63"/>
    <mergeCell ref="Q61:Q63"/>
    <mergeCell ref="AL61:AL63"/>
    <mergeCell ref="AM61:AM63"/>
    <mergeCell ref="AN61:AN63"/>
    <mergeCell ref="V61:V62"/>
    <mergeCell ref="AO55:AO60"/>
    <mergeCell ref="AP55:AP60"/>
    <mergeCell ref="AQ55:AQ60"/>
    <mergeCell ref="AR55:AR60"/>
    <mergeCell ref="J57:J58"/>
    <mergeCell ref="I55:I60"/>
    <mergeCell ref="A55:A60"/>
    <mergeCell ref="B55:B60"/>
    <mergeCell ref="C55:C60"/>
    <mergeCell ref="D55:D60"/>
    <mergeCell ref="E55:E60"/>
    <mergeCell ref="F55:F60"/>
    <mergeCell ref="G55:G60"/>
    <mergeCell ref="H55:H60"/>
    <mergeCell ref="M55:M60"/>
    <mergeCell ref="N55:N60"/>
    <mergeCell ref="O55:O60"/>
    <mergeCell ref="P55:P60"/>
    <mergeCell ref="Q55:Q60"/>
    <mergeCell ref="R55:R60"/>
    <mergeCell ref="S55:S60"/>
    <mergeCell ref="T55:T60"/>
    <mergeCell ref="U55:U60"/>
    <mergeCell ref="V55:V60"/>
    <mergeCell ref="AF55:AF60"/>
    <mergeCell ref="AG55:AG60"/>
    <mergeCell ref="AH55:AH60"/>
    <mergeCell ref="AI55:AI60"/>
    <mergeCell ref="V52:V53"/>
    <mergeCell ref="Y50:Y54"/>
    <mergeCell ref="U50:U54"/>
    <mergeCell ref="Z50:Z54"/>
    <mergeCell ref="AA50:AA54"/>
    <mergeCell ref="AB50:AB54"/>
    <mergeCell ref="AC50:AC54"/>
    <mergeCell ref="AD50:AD54"/>
    <mergeCell ref="AE50:AE54"/>
    <mergeCell ref="AF50:AF54"/>
    <mergeCell ref="AG50:AG54"/>
    <mergeCell ref="AH50:AH54"/>
    <mergeCell ref="AJ55:AJ60"/>
    <mergeCell ref="AK55:AK60"/>
    <mergeCell ref="AL55:AL60"/>
    <mergeCell ref="AM55:AM60"/>
    <mergeCell ref="AN55:AN60"/>
    <mergeCell ref="W55:W60"/>
    <mergeCell ref="X55:X60"/>
    <mergeCell ref="Y55:Y60"/>
    <mergeCell ref="Z55:Z60"/>
    <mergeCell ref="AA55:AA60"/>
    <mergeCell ref="AB55:AB60"/>
    <mergeCell ref="AC55:AC60"/>
    <mergeCell ref="AD55:AD60"/>
    <mergeCell ref="AE55:AE60"/>
    <mergeCell ref="AI50:AI54"/>
    <mergeCell ref="AJ50:AJ54"/>
    <mergeCell ref="AK50:AK54"/>
    <mergeCell ref="AL50:AL54"/>
    <mergeCell ref="AM50:AM54"/>
    <mergeCell ref="AN50:AN54"/>
    <mergeCell ref="J55:J56"/>
    <mergeCell ref="J50:J54"/>
    <mergeCell ref="K50:K54"/>
    <mergeCell ref="L50:L54"/>
    <mergeCell ref="AP44:AP46"/>
    <mergeCell ref="V44:V45"/>
    <mergeCell ref="M50:M54"/>
    <mergeCell ref="N50:N54"/>
    <mergeCell ref="O50:O54"/>
    <mergeCell ref="P50:P54"/>
    <mergeCell ref="Q50:Q54"/>
    <mergeCell ref="R50:R54"/>
    <mergeCell ref="A50:A54"/>
    <mergeCell ref="B50:B54"/>
    <mergeCell ref="C50:C54"/>
    <mergeCell ref="D50:D54"/>
    <mergeCell ref="E50:E54"/>
    <mergeCell ref="F50:F54"/>
    <mergeCell ref="G50:G54"/>
    <mergeCell ref="H50:H54"/>
    <mergeCell ref="I50:I54"/>
    <mergeCell ref="V50:V51"/>
    <mergeCell ref="S50:S54"/>
    <mergeCell ref="T50:T54"/>
    <mergeCell ref="AM47:AM49"/>
    <mergeCell ref="AN47:AN49"/>
    <mergeCell ref="AO47:AO49"/>
    <mergeCell ref="AP47:AP49"/>
    <mergeCell ref="AQ47:AQ49"/>
    <mergeCell ref="AR47:AR49"/>
    <mergeCell ref="Y47:Y49"/>
    <mergeCell ref="U47:U49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AD47:AD49"/>
    <mergeCell ref="AE47:AE49"/>
    <mergeCell ref="AF47:AF49"/>
    <mergeCell ref="AG47:AG49"/>
    <mergeCell ref="AH47:AH49"/>
    <mergeCell ref="AI47:AI49"/>
    <mergeCell ref="AJ47:AJ49"/>
    <mergeCell ref="AK47:AK49"/>
    <mergeCell ref="AL47:AL49"/>
    <mergeCell ref="V47:V48"/>
    <mergeCell ref="S47:S49"/>
    <mergeCell ref="T47:T49"/>
    <mergeCell ref="Z47:Z49"/>
    <mergeCell ref="AA47:AA49"/>
    <mergeCell ref="AB47:AB49"/>
    <mergeCell ref="AC47:AC49"/>
    <mergeCell ref="Q47:Q49"/>
    <mergeCell ref="R47:R49"/>
    <mergeCell ref="U44:U46"/>
    <mergeCell ref="A44:A46"/>
    <mergeCell ref="P42:P43"/>
    <mergeCell ref="P36:P37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Q44:Q46"/>
    <mergeCell ref="R44:R46"/>
    <mergeCell ref="S44:S46"/>
    <mergeCell ref="T44:T46"/>
    <mergeCell ref="Y44:Y46"/>
    <mergeCell ref="Z44:Z46"/>
    <mergeCell ref="AA44:AA46"/>
    <mergeCell ref="AB44:AB46"/>
    <mergeCell ref="AC44:AC46"/>
    <mergeCell ref="AD44:AD46"/>
    <mergeCell ref="AE44:AE46"/>
    <mergeCell ref="AF44:AF46"/>
    <mergeCell ref="AG44:AG46"/>
    <mergeCell ref="AH44:AH46"/>
    <mergeCell ref="AI44:AI46"/>
    <mergeCell ref="AJ44:AJ46"/>
    <mergeCell ref="AB39:AB43"/>
    <mergeCell ref="AC39:AC43"/>
    <mergeCell ref="AD39:AD43"/>
    <mergeCell ref="AE39:AE43"/>
    <mergeCell ref="AF39:AF43"/>
    <mergeCell ref="AG39:AG43"/>
    <mergeCell ref="AH39:AH43"/>
    <mergeCell ref="AI39:AI43"/>
    <mergeCell ref="AJ39:AJ43"/>
    <mergeCell ref="S39:S43"/>
    <mergeCell ref="T39:T43"/>
    <mergeCell ref="U39:U43"/>
    <mergeCell ref="V39:V43"/>
    <mergeCell ref="W39:W43"/>
    <mergeCell ref="X39:X43"/>
    <mergeCell ref="Y39:Y43"/>
    <mergeCell ref="Z39:Z43"/>
    <mergeCell ref="AA39:AA43"/>
    <mergeCell ref="AJ24:AJ26"/>
    <mergeCell ref="AK24:AK26"/>
    <mergeCell ref="AL24:AL26"/>
    <mergeCell ref="AM24:AM26"/>
    <mergeCell ref="W24:W26"/>
    <mergeCell ref="X24:X26"/>
    <mergeCell ref="Y24:Y26"/>
    <mergeCell ref="AK36:AK38"/>
    <mergeCell ref="AL36:AL38"/>
    <mergeCell ref="AM36:AM38"/>
    <mergeCell ref="AN36:AN38"/>
    <mergeCell ref="AO36:AO38"/>
    <mergeCell ref="AP36:AP38"/>
    <mergeCell ref="AQ36:AQ38"/>
    <mergeCell ref="AR36:AR38"/>
    <mergeCell ref="U36:U38"/>
    <mergeCell ref="V36:V38"/>
    <mergeCell ref="W36:W38"/>
    <mergeCell ref="X36:X38"/>
    <mergeCell ref="Y36:Y38"/>
    <mergeCell ref="Z36:Z38"/>
    <mergeCell ref="AA36:AA38"/>
    <mergeCell ref="AB36:AB38"/>
    <mergeCell ref="AC36:AC38"/>
    <mergeCell ref="AD36:AD38"/>
    <mergeCell ref="AE36:AE38"/>
    <mergeCell ref="AF36:AF38"/>
    <mergeCell ref="AG36:AG38"/>
    <mergeCell ref="AH36:AH38"/>
    <mergeCell ref="AI36:AI38"/>
    <mergeCell ref="AJ36:AJ38"/>
    <mergeCell ref="A39:A43"/>
    <mergeCell ref="B39:B43"/>
    <mergeCell ref="C39:C43"/>
    <mergeCell ref="D39:D43"/>
    <mergeCell ref="E39:E43"/>
    <mergeCell ref="F39:F43"/>
    <mergeCell ref="G39:G43"/>
    <mergeCell ref="H39:H43"/>
    <mergeCell ref="I39:I43"/>
    <mergeCell ref="J39:J43"/>
    <mergeCell ref="K39:K43"/>
    <mergeCell ref="L39:L43"/>
    <mergeCell ref="M39:M43"/>
    <mergeCell ref="N39:N43"/>
    <mergeCell ref="O39:O43"/>
    <mergeCell ref="P39:P40"/>
    <mergeCell ref="O36:O38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N36:N38"/>
    <mergeCell ref="S36:S38"/>
    <mergeCell ref="T36:T38"/>
    <mergeCell ref="H24:H26"/>
    <mergeCell ref="I24:I26"/>
    <mergeCell ref="J24:J26"/>
    <mergeCell ref="K24:K26"/>
    <mergeCell ref="L24:L26"/>
    <mergeCell ref="M24:M26"/>
    <mergeCell ref="N24:N26"/>
    <mergeCell ref="AF24:AF26"/>
    <mergeCell ref="AG24:AG26"/>
    <mergeCell ref="AA27:AA35"/>
    <mergeCell ref="AB27:AB35"/>
    <mergeCell ref="AC27:AC35"/>
    <mergeCell ref="AD27:AD35"/>
    <mergeCell ref="N27:N35"/>
    <mergeCell ref="O27:O35"/>
    <mergeCell ref="P27:P35"/>
    <mergeCell ref="Q27:Q35"/>
    <mergeCell ref="R27:R35"/>
    <mergeCell ref="S27:S35"/>
    <mergeCell ref="T27:T35"/>
    <mergeCell ref="U27:U35"/>
    <mergeCell ref="J27:J28"/>
    <mergeCell ref="J30:J31"/>
    <mergeCell ref="J33:J34"/>
    <mergeCell ref="I27:I29"/>
    <mergeCell ref="H27:H29"/>
    <mergeCell ref="H30:H32"/>
    <mergeCell ref="I30:I32"/>
    <mergeCell ref="H33:H35"/>
    <mergeCell ref="I33:I35"/>
    <mergeCell ref="M27:M35"/>
    <mergeCell ref="AH24:AH26"/>
    <mergeCell ref="AI24:AI26"/>
    <mergeCell ref="G17:G23"/>
    <mergeCell ref="H17:H23"/>
    <mergeCell ref="M17:M23"/>
    <mergeCell ref="N17:N23"/>
    <mergeCell ref="O17:O23"/>
    <mergeCell ref="P17:P23"/>
    <mergeCell ref="Q17:Q23"/>
    <mergeCell ref="R17:R23"/>
    <mergeCell ref="S17:S23"/>
    <mergeCell ref="T17:T23"/>
    <mergeCell ref="J19:J20"/>
    <mergeCell ref="J17:J18"/>
    <mergeCell ref="O24:O26"/>
    <mergeCell ref="A24:A26"/>
    <mergeCell ref="B24:B26"/>
    <mergeCell ref="C24:C26"/>
    <mergeCell ref="D24:D26"/>
    <mergeCell ref="E24:E26"/>
    <mergeCell ref="F24:F26"/>
    <mergeCell ref="G24:G26"/>
    <mergeCell ref="U17:U23"/>
    <mergeCell ref="V17:V23"/>
    <mergeCell ref="W17:W23"/>
    <mergeCell ref="X17:X23"/>
    <mergeCell ref="Y17:Y23"/>
    <mergeCell ref="Z17:Z23"/>
    <mergeCell ref="AA17:AA23"/>
    <mergeCell ref="AB17:AB23"/>
    <mergeCell ref="AC17:AC23"/>
    <mergeCell ref="AR27:AR35"/>
    <mergeCell ref="G27:G35"/>
    <mergeCell ref="A27:A35"/>
    <mergeCell ref="B27:B35"/>
    <mergeCell ref="C27:C35"/>
    <mergeCell ref="D27:D35"/>
    <mergeCell ref="E27:E35"/>
    <mergeCell ref="F27:F35"/>
    <mergeCell ref="AN24:AN26"/>
    <mergeCell ref="AR17:AR23"/>
    <mergeCell ref="AD17:AD23"/>
    <mergeCell ref="AE17:AE23"/>
    <mergeCell ref="AF17:AF23"/>
    <mergeCell ref="AG17:AG23"/>
    <mergeCell ref="AM17:AM23"/>
    <mergeCell ref="AN17:AN23"/>
    <mergeCell ref="AH17:AH23"/>
    <mergeCell ref="AI17:AI23"/>
    <mergeCell ref="AJ17:AJ23"/>
    <mergeCell ref="AK17:AK23"/>
    <mergeCell ref="AL17:AL23"/>
    <mergeCell ref="AE27:AE35"/>
    <mergeCell ref="AF27:AF35"/>
    <mergeCell ref="AG27:AG35"/>
    <mergeCell ref="AH27:AH35"/>
    <mergeCell ref="AI27:AI35"/>
    <mergeCell ref="AJ27:AJ35"/>
    <mergeCell ref="AK27:AK35"/>
    <mergeCell ref="AL27:AL35"/>
    <mergeCell ref="AM27:AM35"/>
    <mergeCell ref="V27:V35"/>
    <mergeCell ref="W27:W35"/>
    <mergeCell ref="X27:X35"/>
    <mergeCell ref="Y27:Y35"/>
    <mergeCell ref="Z27:Z35"/>
    <mergeCell ref="AO9:AO14"/>
    <mergeCell ref="AP9:AP14"/>
    <mergeCell ref="AQ9:AQ14"/>
    <mergeCell ref="AR9:AR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P11:P12"/>
    <mergeCell ref="O9:O14"/>
    <mergeCell ref="N9:N14"/>
    <mergeCell ref="S9:S14"/>
    <mergeCell ref="T9:T14"/>
    <mergeCell ref="U9:U14"/>
    <mergeCell ref="V9:V14"/>
    <mergeCell ref="W9:W14"/>
    <mergeCell ref="X9:X14"/>
    <mergeCell ref="Y9:Y14"/>
    <mergeCell ref="Z9:Z14"/>
    <mergeCell ref="AA9:AA14"/>
    <mergeCell ref="AB9:AB14"/>
    <mergeCell ref="AC9:AC14"/>
    <mergeCell ref="AD9:AD14"/>
    <mergeCell ref="AE9:AE14"/>
    <mergeCell ref="S15:S16"/>
    <mergeCell ref="K9:K14"/>
    <mergeCell ref="L9:L14"/>
    <mergeCell ref="A9:A14"/>
    <mergeCell ref="B9:B14"/>
    <mergeCell ref="C9:C14"/>
    <mergeCell ref="D9:D14"/>
    <mergeCell ref="E9:E14"/>
    <mergeCell ref="F9:F14"/>
    <mergeCell ref="G9:G14"/>
    <mergeCell ref="H9:H14"/>
    <mergeCell ref="I9:I14"/>
    <mergeCell ref="AM15:AM16"/>
    <mergeCell ref="AN15:AN16"/>
    <mergeCell ref="AO15:AO16"/>
    <mergeCell ref="AP15:AP16"/>
    <mergeCell ref="AQ15:AQ16"/>
    <mergeCell ref="AR15:AR16"/>
    <mergeCell ref="AB15:AB16"/>
    <mergeCell ref="AE15:AE16"/>
    <mergeCell ref="AF15:AF16"/>
    <mergeCell ref="AG15:AG16"/>
    <mergeCell ref="AH15:AH16"/>
    <mergeCell ref="AI15:AI16"/>
    <mergeCell ref="AR1580:AR1581"/>
    <mergeCell ref="AR1642:AR1643"/>
    <mergeCell ref="AR1670:AR1671"/>
    <mergeCell ref="AN1662:AN1663"/>
    <mergeCell ref="AN1664:AN1665"/>
    <mergeCell ref="AN1666:AN1667"/>
    <mergeCell ref="AN1668:AN1669"/>
    <mergeCell ref="AN1572:AN1573"/>
    <mergeCell ref="AN1574:AN1575"/>
    <mergeCell ref="AN1576:AN1577"/>
    <mergeCell ref="AN1578:AN1579"/>
    <mergeCell ref="AN1636:AN1637"/>
    <mergeCell ref="AN1638:AN1639"/>
    <mergeCell ref="AN1640:AN1641"/>
    <mergeCell ref="AQ1642:AQ1643"/>
    <mergeCell ref="AO24:AO26"/>
    <mergeCell ref="AP24:AP26"/>
    <mergeCell ref="AQ24:AQ26"/>
    <mergeCell ref="AR24:AR26"/>
    <mergeCell ref="AN27:AN35"/>
    <mergeCell ref="AO27:AO35"/>
    <mergeCell ref="AP27:AP35"/>
    <mergeCell ref="AQ27:AQ35"/>
    <mergeCell ref="AN1580:AN1581"/>
    <mergeCell ref="AQ1580:AQ1581"/>
    <mergeCell ref="AN1670:AN1671"/>
    <mergeCell ref="AQ1670:AQ1671"/>
    <mergeCell ref="AR50:AR54"/>
    <mergeCell ref="AO50:AO54"/>
    <mergeCell ref="AP50:AP54"/>
    <mergeCell ref="AQ50:AQ54"/>
    <mergeCell ref="AH1576:AH1577"/>
    <mergeCell ref="AH1578:AH1579"/>
    <mergeCell ref="AM987:AM990"/>
    <mergeCell ref="AN987:AN990"/>
    <mergeCell ref="AO987:AO990"/>
    <mergeCell ref="AP987:AP990"/>
    <mergeCell ref="AQ987:AQ990"/>
    <mergeCell ref="AR987:AR990"/>
    <mergeCell ref="AQ556:AQ557"/>
    <mergeCell ref="AR556:AR557"/>
    <mergeCell ref="AQ700:AQ701"/>
    <mergeCell ref="AR700:AR701"/>
    <mergeCell ref="AQ805:AQ806"/>
    <mergeCell ref="AR805:AR806"/>
    <mergeCell ref="AQ1189:AQ1190"/>
    <mergeCell ref="AR1189:AR1190"/>
    <mergeCell ref="AQ1301:AQ1302"/>
    <mergeCell ref="AR1301:AR1302"/>
    <mergeCell ref="AK39:AK43"/>
    <mergeCell ref="AL39:AL43"/>
    <mergeCell ref="AM39:AM43"/>
    <mergeCell ref="AN39:AN43"/>
    <mergeCell ref="AO39:AO43"/>
    <mergeCell ref="AP39:AP43"/>
    <mergeCell ref="AQ39:AQ43"/>
    <mergeCell ref="AR39:AR43"/>
    <mergeCell ref="AQ44:AQ46"/>
    <mergeCell ref="AR44:AR46"/>
    <mergeCell ref="AK44:AK46"/>
    <mergeCell ref="AL44:AL46"/>
    <mergeCell ref="AM44:AM46"/>
    <mergeCell ref="AN44:AN46"/>
    <mergeCell ref="AO44:AO46"/>
    <mergeCell ref="C17:C23"/>
    <mergeCell ref="D17:D23"/>
    <mergeCell ref="E17:E23"/>
    <mergeCell ref="AJ15:AJ16"/>
    <mergeCell ref="AK15:AK16"/>
    <mergeCell ref="AL15:AL16"/>
    <mergeCell ref="AO17:AO23"/>
    <mergeCell ref="AP17:AP23"/>
    <mergeCell ref="AQ17:AQ23"/>
    <mergeCell ref="AK1670:AK1671"/>
    <mergeCell ref="Y1642:Y1643"/>
    <mergeCell ref="AB1642:AB1643"/>
    <mergeCell ref="A2:AQ2"/>
    <mergeCell ref="AL4:AM5"/>
    <mergeCell ref="AN4:AN6"/>
    <mergeCell ref="AO4:AP5"/>
    <mergeCell ref="AQ4:AQ5"/>
    <mergeCell ref="AE4:AE5"/>
    <mergeCell ref="AF4:AG5"/>
    <mergeCell ref="AH4:AH6"/>
    <mergeCell ref="AI4:AJ5"/>
    <mergeCell ref="AK4:AK5"/>
    <mergeCell ref="AL3:AQ3"/>
    <mergeCell ref="H4:I5"/>
    <mergeCell ref="J4:J6"/>
    <mergeCell ref="K4:L5"/>
    <mergeCell ref="M4:M5"/>
    <mergeCell ref="N4:O5"/>
    <mergeCell ref="P4:P6"/>
    <mergeCell ref="Z3:AE3"/>
    <mergeCell ref="Q4:R5"/>
    <mergeCell ref="S4:S5"/>
    <mergeCell ref="T4:U5"/>
    <mergeCell ref="V4:V6"/>
    <mergeCell ref="W4:X5"/>
    <mergeCell ref="AB1578:AB1579"/>
    <mergeCell ref="AH1572:AH1573"/>
    <mergeCell ref="AH1574:AH1575"/>
    <mergeCell ref="AB1638:AB1639"/>
    <mergeCell ref="J1642:J1643"/>
    <mergeCell ref="M1642:M1643"/>
    <mergeCell ref="P1642:P1643"/>
    <mergeCell ref="S1642:S1643"/>
    <mergeCell ref="AH1662:AH1663"/>
    <mergeCell ref="A1634:I1656"/>
    <mergeCell ref="A1662:I1684"/>
    <mergeCell ref="A1661:C1661"/>
    <mergeCell ref="AF3:AK3"/>
    <mergeCell ref="A3:A6"/>
    <mergeCell ref="B3:B6"/>
    <mergeCell ref="C3:C6"/>
    <mergeCell ref="Y4:Y5"/>
    <mergeCell ref="Z4:AA5"/>
    <mergeCell ref="AB4:AB6"/>
    <mergeCell ref="F17:F23"/>
    <mergeCell ref="P1666:P1667"/>
    <mergeCell ref="P1668:P1669"/>
    <mergeCell ref="AH1664:AH1665"/>
    <mergeCell ref="AH1666:AH1667"/>
    <mergeCell ref="V1642:V1643"/>
    <mergeCell ref="AH1580:AH1581"/>
    <mergeCell ref="J1634:J1635"/>
    <mergeCell ref="AM9:AM14"/>
    <mergeCell ref="AN9:AN14"/>
    <mergeCell ref="AO1713:AO1714"/>
    <mergeCell ref="AP1713:AP1714"/>
    <mergeCell ref="AQ1713:AQ1714"/>
    <mergeCell ref="AR3:AR5"/>
    <mergeCell ref="AC4:AD5"/>
    <mergeCell ref="H3:M3"/>
    <mergeCell ref="T15:T16"/>
    <mergeCell ref="U15:U16"/>
    <mergeCell ref="V15:V16"/>
    <mergeCell ref="W15:W16"/>
    <mergeCell ref="X15:X16"/>
    <mergeCell ref="Y15:Y16"/>
    <mergeCell ref="Z15:Z16"/>
    <mergeCell ref="AA15:AA16"/>
    <mergeCell ref="AF9:AF14"/>
    <mergeCell ref="AG9:AG14"/>
    <mergeCell ref="AH9:AH14"/>
    <mergeCell ref="AI9:AI14"/>
    <mergeCell ref="AJ9:AJ14"/>
    <mergeCell ref="AK9:AK14"/>
    <mergeCell ref="AL9:AL14"/>
    <mergeCell ref="P9:P10"/>
    <mergeCell ref="M9:M14"/>
    <mergeCell ref="N3:S3"/>
    <mergeCell ref="T3:Y3"/>
    <mergeCell ref="A1571:C1571"/>
    <mergeCell ref="A1633:C1633"/>
    <mergeCell ref="D3:G4"/>
    <mergeCell ref="D5:E5"/>
    <mergeCell ref="A1572:I1594"/>
    <mergeCell ref="F5:G5"/>
    <mergeCell ref="J1580:J1581"/>
    <mergeCell ref="M1580:M1581"/>
    <mergeCell ref="P1580:P1581"/>
    <mergeCell ref="AE1580:AE1581"/>
    <mergeCell ref="AK1580:AK1581"/>
    <mergeCell ref="V1580:V1581"/>
    <mergeCell ref="P1572:P1573"/>
    <mergeCell ref="V1572:V1573"/>
    <mergeCell ref="AB1572:AB1573"/>
    <mergeCell ref="J9:J14"/>
    <mergeCell ref="AE987:AE990"/>
    <mergeCell ref="AF987:AF990"/>
    <mergeCell ref="AG987:AG990"/>
    <mergeCell ref="AH987:AH990"/>
    <mergeCell ref="AI987:AI990"/>
    <mergeCell ref="AJ987:AJ990"/>
    <mergeCell ref="AK987:AK990"/>
    <mergeCell ref="AL987:AL990"/>
    <mergeCell ref="J1572:J1573"/>
    <mergeCell ref="Z24:Z26"/>
    <mergeCell ref="AA24:AA26"/>
    <mergeCell ref="AB24:AB26"/>
    <mergeCell ref="AC24:AC26"/>
    <mergeCell ref="AD24:AD26"/>
    <mergeCell ref="AE24:AE26"/>
    <mergeCell ref="P24:P25"/>
    <mergeCell ref="S24:S26"/>
    <mergeCell ref="T24:T26"/>
    <mergeCell ref="U24:U26"/>
    <mergeCell ref="V24:V26"/>
    <mergeCell ref="I17:I23"/>
    <mergeCell ref="A17:A23"/>
    <mergeCell ref="B17:B23"/>
    <mergeCell ref="J1574:J1575"/>
    <mergeCell ref="J1576:J1577"/>
    <mergeCell ref="J1578:J1579"/>
    <mergeCell ref="P1574:P1575"/>
    <mergeCell ref="P1576:P1577"/>
    <mergeCell ref="P1578:P1579"/>
    <mergeCell ref="V1574:V1575"/>
    <mergeCell ref="V1576:V1577"/>
    <mergeCell ref="V1578:V1579"/>
    <mergeCell ref="AB1574:AB1575"/>
    <mergeCell ref="AB1576:AB1577"/>
    <mergeCell ref="Y1580:Y1581"/>
    <mergeCell ref="AB1580:AB1581"/>
    <mergeCell ref="S1580:S1581"/>
    <mergeCell ref="S1701:S1704"/>
    <mergeCell ref="T1701:T1704"/>
    <mergeCell ref="U1701:U1704"/>
    <mergeCell ref="V1701:V1704"/>
    <mergeCell ref="W1701:W1704"/>
    <mergeCell ref="X1701:X1704"/>
    <mergeCell ref="Y1701:Y1704"/>
    <mergeCell ref="T1696:T1700"/>
    <mergeCell ref="U1696:U1700"/>
    <mergeCell ref="V1696:V1700"/>
    <mergeCell ref="W1696:W1700"/>
    <mergeCell ref="X1696:X1700"/>
    <mergeCell ref="Y1696:Y1700"/>
    <mergeCell ref="Z1696:Z1700"/>
    <mergeCell ref="AA1696:AA1700"/>
    <mergeCell ref="AB1696:AB1700"/>
    <mergeCell ref="J1636:J1637"/>
    <mergeCell ref="J1638:J1639"/>
    <mergeCell ref="J1640:J1641"/>
    <mergeCell ref="P1634:P1635"/>
    <mergeCell ref="P1636:P1637"/>
    <mergeCell ref="Q1701:Q1704"/>
    <mergeCell ref="R1701:R1704"/>
    <mergeCell ref="L1631:L1632"/>
    <mergeCell ref="M1631:M1632"/>
    <mergeCell ref="Y1691:Y1692"/>
    <mergeCell ref="AB1691:AB1692"/>
    <mergeCell ref="P1638:P1639"/>
    <mergeCell ref="P1640:P1641"/>
    <mergeCell ref="AB1640:AB1641"/>
    <mergeCell ref="V1662:V1663"/>
    <mergeCell ref="V1664:V1665"/>
    <mergeCell ref="V1666:V1667"/>
    <mergeCell ref="AB1662:AB1663"/>
    <mergeCell ref="AB1664:AB1665"/>
    <mergeCell ref="AB1666:AB1667"/>
    <mergeCell ref="AR1724:AR1725"/>
    <mergeCell ref="A1595:AR1595"/>
    <mergeCell ref="A1685:AR1685"/>
    <mergeCell ref="AH1722:AH1723"/>
    <mergeCell ref="AN1722:AN1723"/>
    <mergeCell ref="J1724:J1725"/>
    <mergeCell ref="M1724:M1725"/>
    <mergeCell ref="P1724:P1725"/>
    <mergeCell ref="S1724:S1725"/>
    <mergeCell ref="V1724:V1725"/>
    <mergeCell ref="Y1724:Y1725"/>
    <mergeCell ref="AB1724:AB1725"/>
    <mergeCell ref="AE1724:AE1725"/>
    <mergeCell ref="AH1724:AH1725"/>
    <mergeCell ref="AK1724:AK1725"/>
    <mergeCell ref="AN1724:AN1725"/>
    <mergeCell ref="AH1716:AH1717"/>
    <mergeCell ref="AN1716:AN1717"/>
    <mergeCell ref="J1718:J1719"/>
    <mergeCell ref="P1718:P1719"/>
    <mergeCell ref="V1718:V1719"/>
    <mergeCell ref="AB1718:AB1719"/>
    <mergeCell ref="AH1718:AH1719"/>
    <mergeCell ref="AN1718:AN1719"/>
    <mergeCell ref="J1720:J1721"/>
    <mergeCell ref="P1720:P1721"/>
    <mergeCell ref="V1720:V1721"/>
    <mergeCell ref="AB1720:AB1721"/>
    <mergeCell ref="AH1720:AH1721"/>
    <mergeCell ref="AN1720:AN1721"/>
    <mergeCell ref="A1596:S1596"/>
    <mergeCell ref="A1715:C1715"/>
    <mergeCell ref="A1716:I1738"/>
    <mergeCell ref="J1716:J1717"/>
    <mergeCell ref="P1716:P1717"/>
    <mergeCell ref="V1716:V1717"/>
    <mergeCell ref="AB1716:AB1717"/>
    <mergeCell ref="J1722:J1723"/>
    <mergeCell ref="P1722:P1723"/>
    <mergeCell ref="V1722:V1723"/>
    <mergeCell ref="AB1722:AB1723"/>
    <mergeCell ref="AH1642:AH1643"/>
    <mergeCell ref="AK1642:AK1643"/>
    <mergeCell ref="AN1642:AN1643"/>
    <mergeCell ref="AH1668:AH1669"/>
    <mergeCell ref="AN1634:AN1635"/>
    <mergeCell ref="J1670:J1671"/>
    <mergeCell ref="M1670:M1671"/>
    <mergeCell ref="P1670:P1671"/>
    <mergeCell ref="AQ1724:AQ1725"/>
    <mergeCell ref="AH1636:AH1637"/>
    <mergeCell ref="AH1638:AH1639"/>
    <mergeCell ref="AH1640:AH1641"/>
    <mergeCell ref="V1634:V1635"/>
    <mergeCell ref="V1636:V1637"/>
    <mergeCell ref="V1638:V1639"/>
    <mergeCell ref="V1640:V1641"/>
    <mergeCell ref="AB1634:AB1635"/>
    <mergeCell ref="AB1636:AB1637"/>
    <mergeCell ref="AP1709:AP1710"/>
    <mergeCell ref="AE1691:AE1692"/>
    <mergeCell ref="AF1691:AF1692"/>
    <mergeCell ref="AE1642:AE1643"/>
    <mergeCell ref="AN1713:AN1714"/>
    <mergeCell ref="AO382:AO392"/>
    <mergeCell ref="AP382:AP392"/>
    <mergeCell ref="AQ382:AQ392"/>
    <mergeCell ref="AR382:AR392"/>
    <mergeCell ref="G382:G392"/>
    <mergeCell ref="A382:A392"/>
    <mergeCell ref="B382:B392"/>
    <mergeCell ref="C382:C392"/>
    <mergeCell ref="D382:D392"/>
    <mergeCell ref="E382:E392"/>
    <mergeCell ref="F382:F392"/>
    <mergeCell ref="AG1691:AG1692"/>
    <mergeCell ref="AH1691:AH1692"/>
    <mergeCell ref="AI1691:AI1692"/>
    <mergeCell ref="AJ1691:AJ1692"/>
    <mergeCell ref="AK1691:AK1692"/>
    <mergeCell ref="AL1691:AL1692"/>
    <mergeCell ref="AM1691:AM1692"/>
    <mergeCell ref="AN1691:AN1692"/>
    <mergeCell ref="AO1691:AO1692"/>
    <mergeCell ref="AP1691:AP1692"/>
    <mergeCell ref="AQ1691:AQ1692"/>
    <mergeCell ref="AR1691:AR1692"/>
    <mergeCell ref="Z1691:Z1692"/>
    <mergeCell ref="AA1691:AA1692"/>
    <mergeCell ref="A1691:A1692"/>
    <mergeCell ref="B1691:B1692"/>
    <mergeCell ref="C1691:C1692"/>
    <mergeCell ref="D1691:D1692"/>
    <mergeCell ref="E1691:E1692"/>
    <mergeCell ref="F1691:F1692"/>
    <mergeCell ref="G1691:G1692"/>
    <mergeCell ref="H1691:H1692"/>
    <mergeCell ref="I1691:I1692"/>
    <mergeCell ref="J1691:J1692"/>
    <mergeCell ref="K1691:K1692"/>
    <mergeCell ref="L1691:L1692"/>
    <mergeCell ref="M1691:M1692"/>
    <mergeCell ref="N1691:N1692"/>
    <mergeCell ref="O1691:O1692"/>
    <mergeCell ref="P1691:P1692"/>
    <mergeCell ref="Q1691:Q1692"/>
    <mergeCell ref="R1691:R1692"/>
    <mergeCell ref="S1691:S1692"/>
    <mergeCell ref="T1691:T1692"/>
    <mergeCell ref="U1691:U1692"/>
    <mergeCell ref="V1691:V1692"/>
    <mergeCell ref="W1691:W1692"/>
    <mergeCell ref="X1691:X1692"/>
    <mergeCell ref="S622:S631"/>
    <mergeCell ref="T622:T631"/>
    <mergeCell ref="U622:U631"/>
    <mergeCell ref="V622:V631"/>
    <mergeCell ref="W622:W631"/>
    <mergeCell ref="X622:X631"/>
    <mergeCell ref="Y622:Y631"/>
    <mergeCell ref="Z622:Z631"/>
    <mergeCell ref="AA622:AA631"/>
    <mergeCell ref="AB622:AB631"/>
    <mergeCell ref="AC622:AC631"/>
    <mergeCell ref="AD622:AD631"/>
    <mergeCell ref="AE622:AE631"/>
    <mergeCell ref="AF622:AF631"/>
    <mergeCell ref="AG622:AG631"/>
    <mergeCell ref="AM382:AM392"/>
    <mergeCell ref="AN382:AN392"/>
    <mergeCell ref="AM163:AM164"/>
    <mergeCell ref="AN163:AN164"/>
    <mergeCell ref="AM165:AM169"/>
    <mergeCell ref="AN165:AN169"/>
    <mergeCell ref="AD176:AD180"/>
    <mergeCell ref="V176:V177"/>
    <mergeCell ref="S170:S175"/>
    <mergeCell ref="T170:T175"/>
    <mergeCell ref="U170:U175"/>
    <mergeCell ref="V170:V175"/>
    <mergeCell ref="W170:W175"/>
    <mergeCell ref="AD170:AD175"/>
    <mergeCell ref="AE170:AE175"/>
    <mergeCell ref="AF170:AF175"/>
    <mergeCell ref="AG170:AG175"/>
    <mergeCell ref="AH170:AH175"/>
    <mergeCell ref="AI170:AI175"/>
    <mergeCell ref="AJ170:AJ175"/>
    <mergeCell ref="AK170:AK175"/>
    <mergeCell ref="AL170:AL175"/>
    <mergeCell ref="X170:X175"/>
    <mergeCell ref="Y170:Y175"/>
    <mergeCell ref="Z170:Z175"/>
    <mergeCell ref="AA170:AA175"/>
    <mergeCell ref="AB170:AB175"/>
    <mergeCell ref="AC170:AC175"/>
    <mergeCell ref="Y181:Y185"/>
    <mergeCell ref="Z181:Z185"/>
    <mergeCell ref="AA181:AA185"/>
    <mergeCell ref="AB181:AB185"/>
    <mergeCell ref="AC181:AC185"/>
    <mergeCell ref="AM176:AM180"/>
    <mergeCell ref="V178:V179"/>
    <mergeCell ref="U176:U180"/>
    <mergeCell ref="AE176:AE180"/>
    <mergeCell ref="AF176:AF180"/>
    <mergeCell ref="AG176:AG180"/>
    <mergeCell ref="AH176:AH180"/>
    <mergeCell ref="AI176:AI180"/>
    <mergeCell ref="AJ176:AJ180"/>
    <mergeCell ref="AK176:AK180"/>
    <mergeCell ref="AL176:AL180"/>
    <mergeCell ref="AN176:AN180"/>
    <mergeCell ref="AM214:AM218"/>
    <mergeCell ref="AN214:AN218"/>
    <mergeCell ref="AK229:AK233"/>
    <mergeCell ref="AL229:AL233"/>
    <mergeCell ref="AK248:AK250"/>
    <mergeCell ref="AL248:AL250"/>
    <mergeCell ref="AM248:AM250"/>
    <mergeCell ref="AN248:AN250"/>
    <mergeCell ref="AN277:AN279"/>
    <mergeCell ref="AN314:AN318"/>
    <mergeCell ref="AM319:AM323"/>
    <mergeCell ref="AN319:AN323"/>
    <mergeCell ref="T324:T326"/>
    <mergeCell ref="U324:U326"/>
    <mergeCell ref="AD324:AD326"/>
    <mergeCell ref="AE324:AE326"/>
    <mergeCell ref="AF324:AF326"/>
    <mergeCell ref="AG324:AG326"/>
    <mergeCell ref="AH324:AH326"/>
    <mergeCell ref="AQ622:AQ631"/>
    <mergeCell ref="AR622:AR631"/>
    <mergeCell ref="H1197:H1199"/>
    <mergeCell ref="I1197:I1199"/>
    <mergeCell ref="J1197:J1199"/>
    <mergeCell ref="K1197:K1199"/>
    <mergeCell ref="L1197:L1199"/>
    <mergeCell ref="N962:N964"/>
    <mergeCell ref="O962:O964"/>
    <mergeCell ref="P962:P963"/>
    <mergeCell ref="N965:N967"/>
    <mergeCell ref="O965:O967"/>
    <mergeCell ref="P965:P966"/>
    <mergeCell ref="H962:H967"/>
    <mergeCell ref="I962:I967"/>
    <mergeCell ref="J962:J967"/>
    <mergeCell ref="K962:K967"/>
    <mergeCell ref="L962:L967"/>
    <mergeCell ref="P741:P742"/>
    <mergeCell ref="P743:P744"/>
    <mergeCell ref="J741:J745"/>
    <mergeCell ref="K741:K745"/>
    <mergeCell ref="L741:L745"/>
    <mergeCell ref="H705:H707"/>
    <mergeCell ref="I705:I707"/>
    <mergeCell ref="J705:J707"/>
    <mergeCell ref="K705:K707"/>
    <mergeCell ref="L705:L707"/>
    <mergeCell ref="H598:H603"/>
    <mergeCell ref="I598:I603"/>
    <mergeCell ref="J598:J603"/>
    <mergeCell ref="K598:K603"/>
    <mergeCell ref="L598:L603"/>
    <mergeCell ref="S1166:S1171"/>
    <mergeCell ref="T1166:T1171"/>
    <mergeCell ref="U1166:U1171"/>
    <mergeCell ref="V1166:V1171"/>
    <mergeCell ref="W1166:W1171"/>
    <mergeCell ref="X1166:X1171"/>
    <mergeCell ref="Y1166:Y1171"/>
    <mergeCell ref="Z1166:Z1171"/>
    <mergeCell ref="AA1166:AA1171"/>
    <mergeCell ref="AB1166:AB1171"/>
    <mergeCell ref="AC1166:AC1171"/>
    <mergeCell ref="AD1166:AD1171"/>
    <mergeCell ref="AE1166:AE1171"/>
    <mergeCell ref="AF1166:AF1171"/>
    <mergeCell ref="AG1166:AG1171"/>
    <mergeCell ref="AH1166:AH1171"/>
    <mergeCell ref="AI1166:AI1171"/>
    <mergeCell ref="AJ1166:AJ1171"/>
    <mergeCell ref="AK1166:AK1171"/>
    <mergeCell ref="AL1166:AL1171"/>
    <mergeCell ref="AM1166:AM1171"/>
    <mergeCell ref="AN1166:AN1171"/>
    <mergeCell ref="AO1166:AO1171"/>
    <mergeCell ref="AP1166:AP1171"/>
    <mergeCell ref="AQ1166:AQ1171"/>
    <mergeCell ref="AR1166:AR1171"/>
    <mergeCell ref="J1132:J1133"/>
    <mergeCell ref="M622:M631"/>
    <mergeCell ref="H629:H631"/>
    <mergeCell ref="AO604:AO606"/>
    <mergeCell ref="AP604:AP606"/>
    <mergeCell ref="H508:H510"/>
    <mergeCell ref="I508:I510"/>
    <mergeCell ref="J508:J510"/>
    <mergeCell ref="K508:K510"/>
    <mergeCell ref="L508:L510"/>
    <mergeCell ref="M508:M510"/>
    <mergeCell ref="H106:H110"/>
    <mergeCell ref="I106:I110"/>
    <mergeCell ref="J106:J110"/>
    <mergeCell ref="K106:K110"/>
    <mergeCell ref="L106:L110"/>
    <mergeCell ref="H1551:H1553"/>
    <mergeCell ref="I1551:I1553"/>
    <mergeCell ref="J1551:J1553"/>
    <mergeCell ref="K1551:K1553"/>
    <mergeCell ref="L1551:L1553"/>
    <mergeCell ref="M1551:M1553"/>
    <mergeCell ref="H1169:H1171"/>
    <mergeCell ref="I1169:I1171"/>
    <mergeCell ref="M1166:M1171"/>
    <mergeCell ref="J1169:J1170"/>
    <mergeCell ref="C1166:C1171"/>
    <mergeCell ref="A1166:A1171"/>
    <mergeCell ref="B1166:B1171"/>
    <mergeCell ref="D1166:D1171"/>
    <mergeCell ref="E1166:E1171"/>
    <mergeCell ref="F1166:F1171"/>
    <mergeCell ref="G1166:G1171"/>
    <mergeCell ref="N1166:N1171"/>
    <mergeCell ref="O1166:O1171"/>
    <mergeCell ref="P1166:P1171"/>
    <mergeCell ref="Q1166:Q1171"/>
    <mergeCell ref="R1166:R1171"/>
    <mergeCell ref="I629:I631"/>
    <mergeCell ref="J629:J630"/>
    <mergeCell ref="G622:G631"/>
    <mergeCell ref="B622:B631"/>
    <mergeCell ref="C622:C631"/>
    <mergeCell ref="D622:D631"/>
    <mergeCell ref="E622:E631"/>
    <mergeCell ref="F622:F631"/>
    <mergeCell ref="A622:A631"/>
    <mergeCell ref="N622:N631"/>
    <mergeCell ref="O622:O631"/>
    <mergeCell ref="P622:P631"/>
    <mergeCell ref="Q622:Q631"/>
    <mergeCell ref="R622:R631"/>
    <mergeCell ref="A117:A120"/>
    <mergeCell ref="B117:B120"/>
    <mergeCell ref="C117:C120"/>
    <mergeCell ref="D117:D120"/>
    <mergeCell ref="E117:E120"/>
    <mergeCell ref="F117:F120"/>
    <mergeCell ref="G117:G120"/>
    <mergeCell ref="H117:H120"/>
    <mergeCell ref="M117:M120"/>
    <mergeCell ref="A124:A126"/>
    <mergeCell ref="B124:B126"/>
    <mergeCell ref="C124:C126"/>
    <mergeCell ref="D124:D126"/>
    <mergeCell ref="E124:E126"/>
    <mergeCell ref="F124:F126"/>
    <mergeCell ref="G124:G126"/>
    <mergeCell ref="H124:H126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9" scale="1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33"/>
  <sheetViews>
    <sheetView view="pageBreakPreview" zoomScaleSheetLayoutView="100" workbookViewId="0">
      <selection activeCell="G7" sqref="G7"/>
    </sheetView>
  </sheetViews>
  <sheetFormatPr defaultColWidth="8.85546875" defaultRowHeight="15"/>
  <cols>
    <col min="1" max="1" width="4.28515625" style="88" customWidth="1"/>
    <col min="2" max="2" width="8.7109375" style="88" customWidth="1"/>
    <col min="3" max="3" width="36.42578125" style="88" customWidth="1"/>
    <col min="4" max="4" width="14.85546875" style="85" bestFit="1" customWidth="1"/>
    <col min="5" max="5" width="13.42578125" style="85" bestFit="1" customWidth="1"/>
    <col min="6" max="6" width="18" style="85" customWidth="1"/>
    <col min="7" max="7" width="14.85546875" style="85" bestFit="1" customWidth="1"/>
    <col min="8" max="8" width="13.42578125" style="85" bestFit="1" customWidth="1"/>
    <col min="9" max="9" width="30.28515625" style="85" customWidth="1"/>
    <col min="10" max="10" width="12.85546875" style="85" customWidth="1"/>
    <col min="11" max="11" width="16.28515625" style="85" customWidth="1"/>
    <col min="12" max="12" width="23.42578125" style="85" customWidth="1"/>
  </cols>
  <sheetData>
    <row r="1" spans="1:12" ht="29.25" customHeight="1">
      <c r="A1" s="776" t="s">
        <v>112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</row>
    <row r="2" spans="1:12" ht="15" customHeight="1">
      <c r="A2" s="777" t="s">
        <v>0</v>
      </c>
      <c r="B2" s="770" t="s">
        <v>25</v>
      </c>
      <c r="C2" s="629" t="s">
        <v>73</v>
      </c>
      <c r="D2" s="771" t="s">
        <v>59</v>
      </c>
      <c r="E2" s="772"/>
      <c r="F2" s="773"/>
      <c r="G2" s="771" t="s">
        <v>48</v>
      </c>
      <c r="H2" s="772"/>
      <c r="I2" s="772"/>
      <c r="J2" s="772"/>
      <c r="K2" s="773"/>
      <c r="L2" s="778" t="s">
        <v>50</v>
      </c>
    </row>
    <row r="3" spans="1:12" ht="25.5">
      <c r="A3" s="777"/>
      <c r="B3" s="770"/>
      <c r="C3" s="630"/>
      <c r="D3" s="379" t="s">
        <v>28</v>
      </c>
      <c r="E3" s="461"/>
      <c r="F3" s="79" t="s">
        <v>58</v>
      </c>
      <c r="G3" s="379" t="s">
        <v>28</v>
      </c>
      <c r="H3" s="461"/>
      <c r="I3" s="774" t="s">
        <v>29</v>
      </c>
      <c r="J3" s="774" t="s">
        <v>77</v>
      </c>
      <c r="K3" s="79" t="s">
        <v>49</v>
      </c>
      <c r="L3" s="778"/>
    </row>
    <row r="4" spans="1:12" ht="19.5" customHeight="1">
      <c r="A4" s="777"/>
      <c r="B4" s="770"/>
      <c r="C4" s="631"/>
      <c r="D4" s="2" t="s">
        <v>33</v>
      </c>
      <c r="E4" s="2" t="s">
        <v>34</v>
      </c>
      <c r="F4" s="79" t="s">
        <v>5</v>
      </c>
      <c r="G4" s="2" t="s">
        <v>33</v>
      </c>
      <c r="H4" s="2" t="s">
        <v>34</v>
      </c>
      <c r="I4" s="775"/>
      <c r="J4" s="775"/>
      <c r="K4" s="2" t="s">
        <v>35</v>
      </c>
      <c r="L4" s="778"/>
    </row>
    <row r="5" spans="1:12" s="92" customFormat="1">
      <c r="A5" s="80">
        <v>1</v>
      </c>
      <c r="B5" s="80">
        <v>2</v>
      </c>
      <c r="C5" s="81">
        <v>3</v>
      </c>
      <c r="D5" s="108">
        <v>4</v>
      </c>
      <c r="E5" s="91">
        <v>5</v>
      </c>
      <c r="F5" s="82">
        <v>6</v>
      </c>
      <c r="G5" s="82">
        <v>7</v>
      </c>
      <c r="H5" s="82">
        <v>8</v>
      </c>
      <c r="I5" s="2">
        <v>9</v>
      </c>
      <c r="J5" s="82">
        <v>10</v>
      </c>
      <c r="K5" s="82">
        <v>11</v>
      </c>
      <c r="L5" s="82">
        <v>12</v>
      </c>
    </row>
    <row r="6" spans="1:12" ht="14.25">
      <c r="A6" s="764" t="s">
        <v>60</v>
      </c>
      <c r="B6" s="765"/>
      <c r="C6" s="765"/>
      <c r="D6" s="765"/>
      <c r="E6" s="765"/>
      <c r="F6" s="765"/>
      <c r="G6" s="765"/>
      <c r="H6" s="765"/>
      <c r="I6" s="765"/>
      <c r="J6" s="765"/>
      <c r="K6" s="765"/>
      <c r="L6" s="766"/>
    </row>
    <row r="7" spans="1:12" ht="14.25">
      <c r="A7" s="126"/>
      <c r="B7" s="126"/>
      <c r="C7" s="126"/>
      <c r="D7" s="84"/>
      <c r="E7" s="84"/>
      <c r="F7" s="84"/>
      <c r="G7" s="84"/>
      <c r="H7" s="84"/>
      <c r="I7" s="84"/>
      <c r="J7" s="84"/>
      <c r="K7" s="84"/>
      <c r="L7" s="84"/>
    </row>
    <row r="8" spans="1:12" ht="14.25">
      <c r="A8" s="126"/>
      <c r="B8" s="126"/>
      <c r="C8" s="126"/>
      <c r="D8" s="84"/>
      <c r="E8" s="84"/>
      <c r="F8" s="84"/>
      <c r="G8" s="84"/>
      <c r="H8" s="84"/>
      <c r="I8" s="84"/>
      <c r="J8" s="84"/>
      <c r="K8" s="84"/>
      <c r="L8" s="84"/>
    </row>
    <row r="9" spans="1:12" ht="14.25">
      <c r="A9" s="126"/>
      <c r="B9" s="126"/>
      <c r="C9" s="126"/>
      <c r="D9" s="84"/>
      <c r="E9" s="84"/>
      <c r="F9" s="84"/>
      <c r="G9" s="84"/>
      <c r="H9" s="84"/>
      <c r="I9" s="84"/>
      <c r="J9" s="84"/>
      <c r="K9" s="84"/>
      <c r="L9" s="84"/>
    </row>
    <row r="10" spans="1:12" ht="14.25">
      <c r="A10" s="126"/>
      <c r="B10" s="126"/>
      <c r="C10" s="126"/>
      <c r="D10" s="84"/>
      <c r="E10" s="84"/>
      <c r="F10" s="84"/>
      <c r="G10" s="84"/>
      <c r="H10" s="84"/>
      <c r="I10" s="84"/>
      <c r="J10" s="84"/>
      <c r="K10" s="84"/>
      <c r="L10" s="84"/>
    </row>
    <row r="11" spans="1:12" ht="14.25">
      <c r="A11" s="126"/>
      <c r="B11" s="126"/>
      <c r="C11" s="126"/>
      <c r="D11" s="84"/>
      <c r="E11" s="84"/>
      <c r="F11" s="84"/>
      <c r="G11" s="84"/>
      <c r="H11" s="84"/>
      <c r="I11" s="84"/>
      <c r="J11" s="84"/>
      <c r="K11" s="84"/>
      <c r="L11" s="84"/>
    </row>
    <row r="12" spans="1:12" ht="14.25">
      <c r="A12" s="83"/>
      <c r="B12" s="83"/>
      <c r="C12" s="83"/>
      <c r="D12" s="84"/>
      <c r="E12" s="84"/>
      <c r="F12" s="84"/>
      <c r="G12" s="84"/>
      <c r="H12" s="84"/>
      <c r="I12" s="84"/>
      <c r="J12" s="84"/>
      <c r="K12" s="84"/>
      <c r="L12" s="84"/>
    </row>
    <row r="13" spans="1:12" ht="14.25">
      <c r="A13" s="83"/>
      <c r="B13" s="83"/>
      <c r="C13" s="83"/>
      <c r="D13" s="84"/>
      <c r="E13" s="84"/>
      <c r="F13" s="84"/>
      <c r="G13" s="84"/>
      <c r="H13" s="84"/>
      <c r="I13" s="84"/>
      <c r="J13" s="84"/>
      <c r="K13" s="84"/>
      <c r="L13" s="84"/>
    </row>
    <row r="14" spans="1:12" ht="14.25">
      <c r="A14" s="83"/>
      <c r="B14" s="83"/>
      <c r="C14" s="83"/>
      <c r="D14" s="84"/>
      <c r="E14" s="84"/>
      <c r="F14" s="84"/>
      <c r="G14" s="84"/>
      <c r="H14" s="84"/>
      <c r="I14" s="84"/>
      <c r="J14" s="84"/>
      <c r="K14" s="84"/>
      <c r="L14" s="84"/>
    </row>
    <row r="15" spans="1:12" ht="42" customHeight="1">
      <c r="A15" s="767" t="s">
        <v>10</v>
      </c>
      <c r="B15" s="768"/>
      <c r="C15" s="769"/>
      <c r="D15" s="96"/>
      <c r="E15" s="96"/>
      <c r="F15" s="96"/>
      <c r="G15" s="96"/>
      <c r="H15" s="96"/>
      <c r="I15" s="96"/>
      <c r="J15" s="96"/>
      <c r="K15" s="96"/>
      <c r="L15" s="96"/>
    </row>
    <row r="16" spans="1:12" ht="14.25">
      <c r="A16" s="764" t="s">
        <v>111</v>
      </c>
      <c r="B16" s="765"/>
      <c r="C16" s="765"/>
      <c r="D16" s="765"/>
      <c r="E16" s="765"/>
      <c r="F16" s="765"/>
      <c r="G16" s="765"/>
      <c r="H16" s="765"/>
      <c r="I16" s="765"/>
      <c r="J16" s="765"/>
      <c r="K16" s="765"/>
      <c r="L16" s="766"/>
    </row>
    <row r="17" spans="1:12" ht="14.25">
      <c r="A17" s="159"/>
      <c r="B17" s="159"/>
      <c r="C17" s="159"/>
      <c r="D17" s="84"/>
      <c r="E17" s="84"/>
      <c r="F17" s="84"/>
      <c r="G17" s="84"/>
      <c r="H17" s="84"/>
      <c r="I17" s="84"/>
      <c r="J17" s="84"/>
      <c r="K17" s="84"/>
      <c r="L17" s="84"/>
    </row>
    <row r="18" spans="1:12" ht="14.25">
      <c r="A18" s="159"/>
      <c r="B18" s="159"/>
      <c r="C18" s="159"/>
      <c r="D18" s="84"/>
      <c r="E18" s="84"/>
      <c r="F18" s="84"/>
      <c r="G18" s="84"/>
      <c r="H18" s="84"/>
      <c r="I18" s="84"/>
      <c r="J18" s="84"/>
      <c r="K18" s="84"/>
      <c r="L18" s="84"/>
    </row>
    <row r="19" spans="1:12" ht="14.25">
      <c r="A19" s="159"/>
      <c r="B19" s="159"/>
      <c r="C19" s="159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4.25">
      <c r="A20" s="159"/>
      <c r="B20" s="159"/>
      <c r="C20" s="159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4.25">
      <c r="A21" s="159"/>
      <c r="B21" s="159"/>
      <c r="C21" s="159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14.25">
      <c r="A22" s="159"/>
      <c r="B22" s="159"/>
      <c r="C22" s="159"/>
      <c r="D22" s="84"/>
      <c r="E22" s="84"/>
      <c r="F22" s="84"/>
      <c r="G22" s="84"/>
      <c r="H22" s="84"/>
      <c r="I22" s="84"/>
      <c r="J22" s="84"/>
      <c r="K22" s="84"/>
      <c r="L22" s="84"/>
    </row>
    <row r="23" spans="1:12" ht="14.25">
      <c r="A23" s="159"/>
      <c r="B23" s="159"/>
      <c r="C23" s="159"/>
      <c r="D23" s="84"/>
      <c r="E23" s="84"/>
      <c r="F23" s="84"/>
      <c r="G23" s="84"/>
      <c r="H23" s="84"/>
      <c r="I23" s="84"/>
      <c r="J23" s="84"/>
      <c r="K23" s="84"/>
      <c r="L23" s="84"/>
    </row>
    <row r="24" spans="1:12" ht="14.25">
      <c r="A24" s="159"/>
      <c r="B24" s="159"/>
      <c r="C24" s="159"/>
      <c r="D24" s="84"/>
      <c r="E24" s="84"/>
      <c r="F24" s="84"/>
      <c r="G24" s="84"/>
      <c r="H24" s="84"/>
      <c r="I24" s="84"/>
      <c r="J24" s="84"/>
      <c r="K24" s="84"/>
      <c r="L24" s="84"/>
    </row>
    <row r="25" spans="1:12" ht="43.5" customHeight="1">
      <c r="A25" s="767" t="s">
        <v>96</v>
      </c>
      <c r="B25" s="768"/>
      <c r="C25" s="769"/>
      <c r="D25" s="96"/>
      <c r="E25" s="96"/>
      <c r="F25" s="96"/>
      <c r="G25" s="96"/>
      <c r="H25" s="96"/>
      <c r="I25" s="96"/>
      <c r="J25" s="96"/>
      <c r="K25" s="96"/>
      <c r="L25" s="96"/>
    </row>
    <row r="26" spans="1:12" ht="20.25">
      <c r="A26" s="86"/>
      <c r="B26" s="86"/>
      <c r="C26" s="85"/>
    </row>
    <row r="27" spans="1:12" ht="20.25">
      <c r="A27" s="86"/>
      <c r="B27" s="86"/>
      <c r="C27" s="87"/>
    </row>
    <row r="28" spans="1:12" ht="20.25">
      <c r="A28" s="86"/>
      <c r="B28" s="86"/>
      <c r="C28" s="87"/>
    </row>
    <row r="29" spans="1:12" ht="20.25">
      <c r="A29" s="86"/>
      <c r="B29" s="86"/>
      <c r="C29" s="87"/>
    </row>
    <row r="30" spans="1:12" ht="18.75">
      <c r="C30" s="87"/>
    </row>
    <row r="31" spans="1:12" ht="18.75">
      <c r="C31" s="87"/>
    </row>
    <row r="32" spans="1:12" ht="18.75">
      <c r="C32" s="87"/>
    </row>
    <row r="33" spans="3:3" ht="18.75">
      <c r="C33" s="87"/>
    </row>
  </sheetData>
  <mergeCells count="15">
    <mergeCell ref="A1:L1"/>
    <mergeCell ref="A2:A4"/>
    <mergeCell ref="C2:C4"/>
    <mergeCell ref="L2:L4"/>
    <mergeCell ref="J3:J4"/>
    <mergeCell ref="G2:K2"/>
    <mergeCell ref="G3:H3"/>
    <mergeCell ref="A16:L16"/>
    <mergeCell ref="A25:C25"/>
    <mergeCell ref="A15:C15"/>
    <mergeCell ref="B2:B4"/>
    <mergeCell ref="D2:F2"/>
    <mergeCell ref="D3:E3"/>
    <mergeCell ref="I3:I4"/>
    <mergeCell ref="A6:L6"/>
  </mergeCells>
  <pageMargins left="0.7" right="0.7" top="0.75" bottom="0.75" header="0.3" footer="0.3"/>
  <pageSetup paperSize="9" scale="5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45"/>
  <sheetViews>
    <sheetView view="pageBreakPreview" topLeftCell="A4" zoomScaleSheetLayoutView="100" workbookViewId="0">
      <selection activeCell="H10" sqref="H10"/>
    </sheetView>
  </sheetViews>
  <sheetFormatPr defaultColWidth="8.85546875" defaultRowHeight="15"/>
  <cols>
    <col min="1" max="1" width="6.28515625" customWidth="1"/>
    <col min="3" max="3" width="25.42578125" style="88" customWidth="1"/>
    <col min="4" max="5" width="8.85546875" style="88"/>
    <col min="6" max="6" width="13.85546875" style="88" customWidth="1"/>
    <col min="7" max="7" width="21.42578125" style="88" customWidth="1"/>
    <col min="8" max="8" width="7.42578125" style="88" customWidth="1"/>
    <col min="9" max="9" width="11.42578125" style="88" bestFit="1" customWidth="1"/>
    <col min="10" max="10" width="20.42578125" style="88" customWidth="1"/>
    <col min="11" max="12" width="12.7109375" style="88" customWidth="1"/>
    <col min="13" max="13" width="22.140625" style="88" customWidth="1"/>
    <col min="14" max="14" width="9" style="88" customWidth="1"/>
    <col min="15" max="15" width="8.7109375" style="88" customWidth="1"/>
    <col min="16" max="16" width="14.42578125" style="88" customWidth="1"/>
    <col min="17" max="17" width="11.140625" style="88" bestFit="1" customWidth="1"/>
    <col min="18" max="18" width="16" style="88" customWidth="1"/>
    <col min="19" max="19" width="15.7109375" style="88" customWidth="1"/>
  </cols>
  <sheetData>
    <row r="1" spans="1:19" ht="45" customHeight="1">
      <c r="A1" s="807" t="s">
        <v>125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7"/>
    </row>
    <row r="2" spans="1:19" ht="45.75" customHeight="1">
      <c r="A2" s="777" t="s">
        <v>0</v>
      </c>
      <c r="B2" s="770" t="s">
        <v>25</v>
      </c>
      <c r="C2" s="810" t="s">
        <v>113</v>
      </c>
      <c r="D2" s="810" t="s">
        <v>114</v>
      </c>
      <c r="E2" s="810"/>
      <c r="F2" s="809" t="s">
        <v>115</v>
      </c>
      <c r="G2" s="810"/>
      <c r="H2" s="810"/>
      <c r="I2" s="810"/>
      <c r="J2" s="808" t="s">
        <v>91</v>
      </c>
      <c r="K2" s="809" t="s">
        <v>116</v>
      </c>
      <c r="L2" s="810"/>
      <c r="M2" s="744" t="s">
        <v>92</v>
      </c>
      <c r="N2" s="778" t="s">
        <v>93</v>
      </c>
      <c r="O2" s="778"/>
      <c r="P2" s="778"/>
      <c r="Q2" s="778"/>
      <c r="R2" s="778"/>
      <c r="S2" s="808" t="s">
        <v>50</v>
      </c>
    </row>
    <row r="3" spans="1:19" ht="30.75" customHeight="1">
      <c r="A3" s="777"/>
      <c r="B3" s="770"/>
      <c r="C3" s="810"/>
      <c r="D3" s="351" t="s">
        <v>33</v>
      </c>
      <c r="E3" s="351" t="s">
        <v>34</v>
      </c>
      <c r="F3" s="810" t="s">
        <v>61</v>
      </c>
      <c r="G3" s="801" t="s">
        <v>76</v>
      </c>
      <c r="H3" s="814" t="s">
        <v>117</v>
      </c>
      <c r="I3" s="815"/>
      <c r="J3" s="808"/>
      <c r="K3" s="810" t="s">
        <v>54</v>
      </c>
      <c r="L3" s="810" t="s">
        <v>55</v>
      </c>
      <c r="M3" s="761"/>
      <c r="N3" s="351" t="s">
        <v>118</v>
      </c>
      <c r="O3" s="351"/>
      <c r="P3" s="351" t="s">
        <v>119</v>
      </c>
      <c r="Q3" s="351" t="s">
        <v>120</v>
      </c>
      <c r="R3" s="818" t="s">
        <v>121</v>
      </c>
      <c r="S3" s="808"/>
    </row>
    <row r="4" spans="1:19" ht="45.75" customHeight="1">
      <c r="A4" s="777"/>
      <c r="B4" s="770"/>
      <c r="C4" s="810"/>
      <c r="D4" s="351"/>
      <c r="E4" s="351"/>
      <c r="F4" s="810"/>
      <c r="G4" s="803"/>
      <c r="H4" s="816"/>
      <c r="I4" s="817"/>
      <c r="J4" s="808"/>
      <c r="K4" s="810"/>
      <c r="L4" s="810"/>
      <c r="M4" s="745"/>
      <c r="N4" s="161" t="s">
        <v>33</v>
      </c>
      <c r="O4" s="161" t="s">
        <v>34</v>
      </c>
      <c r="P4" s="351"/>
      <c r="Q4" s="351"/>
      <c r="R4" s="819"/>
      <c r="S4" s="808"/>
    </row>
    <row r="5" spans="1:19" s="92" customFormat="1">
      <c r="A5" s="163">
        <v>1</v>
      </c>
      <c r="B5" s="162">
        <v>2</v>
      </c>
      <c r="C5" s="167">
        <v>3</v>
      </c>
      <c r="D5" s="167">
        <v>4</v>
      </c>
      <c r="E5" s="167">
        <v>5</v>
      </c>
      <c r="F5" s="167">
        <v>6</v>
      </c>
      <c r="G5" s="163">
        <v>7</v>
      </c>
      <c r="H5" s="820">
        <v>8</v>
      </c>
      <c r="I5" s="821"/>
      <c r="J5" s="167">
        <v>9</v>
      </c>
      <c r="K5" s="167">
        <v>10</v>
      </c>
      <c r="L5" s="167">
        <v>11</v>
      </c>
      <c r="M5" s="163">
        <v>12</v>
      </c>
      <c r="N5" s="162">
        <v>13</v>
      </c>
      <c r="O5" s="167">
        <v>14</v>
      </c>
      <c r="P5" s="167">
        <v>15</v>
      </c>
      <c r="Q5" s="167">
        <v>16</v>
      </c>
      <c r="R5" s="167">
        <v>17</v>
      </c>
      <c r="S5" s="163">
        <v>18</v>
      </c>
    </row>
    <row r="6" spans="1:19" s="92" customFormat="1">
      <c r="A6" s="811" t="s">
        <v>122</v>
      </c>
      <c r="B6" s="812"/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3"/>
    </row>
    <row r="7" spans="1:19" ht="15.75" customHeight="1">
      <c r="A7" s="796" t="s">
        <v>52</v>
      </c>
      <c r="B7" s="796"/>
      <c r="C7" s="796"/>
      <c r="D7" s="796"/>
      <c r="E7" s="796"/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6"/>
      <c r="R7" s="796"/>
      <c r="S7" s="796"/>
    </row>
    <row r="8" spans="1:19" ht="99" customHeight="1">
      <c r="A8" s="801">
        <v>1</v>
      </c>
      <c r="B8" s="804"/>
      <c r="C8" s="622" t="s">
        <v>1648</v>
      </c>
      <c r="D8" s="207" t="s">
        <v>1649</v>
      </c>
      <c r="E8" s="207" t="s">
        <v>1650</v>
      </c>
      <c r="F8" s="192">
        <v>6</v>
      </c>
      <c r="G8" s="192">
        <v>4</v>
      </c>
      <c r="H8" s="208" t="s">
        <v>1651</v>
      </c>
      <c r="I8" s="192">
        <v>6</v>
      </c>
      <c r="J8" s="209" t="s">
        <v>1652</v>
      </c>
      <c r="K8" s="192">
        <v>1</v>
      </c>
      <c r="L8" s="192">
        <v>7</v>
      </c>
      <c r="M8" s="210" t="s">
        <v>1653</v>
      </c>
      <c r="N8" s="192">
        <v>1</v>
      </c>
      <c r="O8" s="192">
        <v>7</v>
      </c>
      <c r="P8" s="211" t="s">
        <v>1654</v>
      </c>
      <c r="Q8" s="211" t="s">
        <v>1655</v>
      </c>
      <c r="R8" s="210">
        <v>3500</v>
      </c>
      <c r="S8" s="210"/>
    </row>
    <row r="9" spans="1:19" ht="99" customHeight="1">
      <c r="A9" s="802"/>
      <c r="B9" s="805"/>
      <c r="C9" s="655"/>
      <c r="D9" s="207" t="s">
        <v>1656</v>
      </c>
      <c r="E9" s="207" t="s">
        <v>1657</v>
      </c>
      <c r="F9" s="192">
        <v>6</v>
      </c>
      <c r="G9" s="192">
        <v>1</v>
      </c>
      <c r="H9" s="208" t="s">
        <v>1658</v>
      </c>
      <c r="I9" s="192">
        <v>6</v>
      </c>
      <c r="J9" s="209" t="s">
        <v>1652</v>
      </c>
      <c r="K9" s="192">
        <v>0</v>
      </c>
      <c r="L9" s="192">
        <v>8</v>
      </c>
      <c r="M9" s="210" t="s">
        <v>1659</v>
      </c>
      <c r="N9" s="192">
        <v>0</v>
      </c>
      <c r="O9" s="192">
        <v>8</v>
      </c>
      <c r="P9" s="212" t="s">
        <v>1654</v>
      </c>
      <c r="Q9" s="211" t="s">
        <v>1655</v>
      </c>
      <c r="R9" s="210">
        <v>3500</v>
      </c>
      <c r="S9" s="210"/>
    </row>
    <row r="10" spans="1:19" ht="194.25" customHeight="1">
      <c r="A10" s="803"/>
      <c r="B10" s="806"/>
      <c r="C10" s="623"/>
      <c r="D10" s="207" t="s">
        <v>1660</v>
      </c>
      <c r="E10" s="207" t="s">
        <v>1661</v>
      </c>
      <c r="F10" s="192">
        <v>5</v>
      </c>
      <c r="G10" s="192">
        <v>0</v>
      </c>
      <c r="H10" s="208" t="s">
        <v>1662</v>
      </c>
      <c r="I10" s="192">
        <v>5</v>
      </c>
      <c r="J10" s="209" t="s">
        <v>1652</v>
      </c>
      <c r="K10" s="192">
        <v>1</v>
      </c>
      <c r="L10" s="192">
        <v>6</v>
      </c>
      <c r="M10" s="210" t="s">
        <v>1663</v>
      </c>
      <c r="N10" s="192">
        <v>1</v>
      </c>
      <c r="O10" s="192">
        <v>6</v>
      </c>
      <c r="P10" s="211" t="s">
        <v>1664</v>
      </c>
      <c r="Q10" s="211">
        <v>2018</v>
      </c>
      <c r="R10" s="210" t="s">
        <v>1665</v>
      </c>
      <c r="S10" s="210"/>
    </row>
    <row r="11" spans="1:19" ht="15.75" customHeight="1">
      <c r="A11" s="795" t="s">
        <v>51</v>
      </c>
      <c r="B11" s="795"/>
      <c r="C11" s="795"/>
      <c r="D11" s="94"/>
      <c r="E11" s="94"/>
      <c r="F11" s="94">
        <f>SUM(F8:F10)</f>
        <v>17</v>
      </c>
      <c r="G11" s="94">
        <f>SUM(G8:G10)</f>
        <v>5</v>
      </c>
      <c r="H11" s="793"/>
      <c r="I11" s="794"/>
      <c r="J11" s="94"/>
      <c r="K11" s="94">
        <f>SUM(K8:K10)</f>
        <v>2</v>
      </c>
      <c r="L11" s="94">
        <f>SUM(L8:L10)</f>
        <v>21</v>
      </c>
      <c r="M11" s="94"/>
      <c r="N11" s="94"/>
      <c r="O11" s="94"/>
      <c r="P11" s="94"/>
      <c r="Q11" s="94"/>
      <c r="R11" s="94">
        <f>SUM(R8:R10)</f>
        <v>7000</v>
      </c>
      <c r="S11" s="94"/>
    </row>
    <row r="12" spans="1:19" ht="15.75" customHeight="1">
      <c r="A12" s="796" t="s">
        <v>60</v>
      </c>
      <c r="B12" s="796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</row>
    <row r="13" spans="1:19" ht="15.75" customHeight="1">
      <c r="A13" s="93"/>
      <c r="B13" s="93"/>
      <c r="C13" s="167"/>
      <c r="D13" s="167"/>
      <c r="E13" s="167"/>
      <c r="F13" s="167"/>
      <c r="G13" s="167"/>
      <c r="H13" s="788"/>
      <c r="I13" s="789"/>
      <c r="J13" s="167"/>
      <c r="K13" s="167"/>
      <c r="L13" s="167"/>
      <c r="M13" s="167"/>
      <c r="N13" s="167"/>
      <c r="O13" s="167"/>
      <c r="P13" s="167"/>
      <c r="Q13" s="167"/>
      <c r="R13" s="167"/>
      <c r="S13" s="167"/>
    </row>
    <row r="14" spans="1:19" ht="15.75" customHeight="1">
      <c r="A14" s="93"/>
      <c r="B14" s="93"/>
      <c r="C14" s="167"/>
      <c r="D14" s="167"/>
      <c r="E14" s="167"/>
      <c r="F14" s="167"/>
      <c r="G14" s="167"/>
      <c r="H14" s="788"/>
      <c r="I14" s="789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19" ht="15.75" customHeight="1">
      <c r="A15" s="93"/>
      <c r="B15" s="93"/>
      <c r="C15" s="167"/>
      <c r="D15" s="167"/>
      <c r="E15" s="167"/>
      <c r="F15" s="167"/>
      <c r="G15" s="167"/>
      <c r="H15" s="788"/>
      <c r="I15" s="789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19" ht="15.75" customHeight="1">
      <c r="A16" s="795" t="s">
        <v>51</v>
      </c>
      <c r="B16" s="795"/>
      <c r="C16" s="795"/>
      <c r="D16" s="94"/>
      <c r="E16" s="94"/>
      <c r="F16" s="94"/>
      <c r="G16" s="94"/>
      <c r="H16" s="793"/>
      <c r="I16" s="7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1:19" ht="15.75" customHeight="1">
      <c r="A17" s="785" t="s">
        <v>56</v>
      </c>
      <c r="B17" s="786"/>
      <c r="C17" s="786"/>
      <c r="D17" s="786"/>
      <c r="E17" s="786"/>
      <c r="F17" s="786"/>
      <c r="G17" s="786"/>
      <c r="H17" s="786"/>
      <c r="I17" s="786"/>
      <c r="J17" s="786"/>
      <c r="K17" s="786"/>
      <c r="L17" s="786"/>
      <c r="M17" s="786"/>
      <c r="N17" s="786"/>
      <c r="O17" s="786"/>
      <c r="P17" s="786"/>
      <c r="Q17" s="786"/>
      <c r="R17" s="786"/>
      <c r="S17" s="787"/>
    </row>
    <row r="18" spans="1:19" ht="135">
      <c r="A18" s="217">
        <v>1</v>
      </c>
      <c r="B18" s="217">
        <v>333711</v>
      </c>
      <c r="C18" s="175" t="s">
        <v>1666</v>
      </c>
      <c r="D18" s="175" t="s">
        <v>1667</v>
      </c>
      <c r="E18" s="175" t="s">
        <v>1668</v>
      </c>
      <c r="F18" s="213">
        <v>5</v>
      </c>
      <c r="G18" s="175"/>
      <c r="H18" s="213" t="s">
        <v>1669</v>
      </c>
      <c r="I18" s="213">
        <v>5</v>
      </c>
      <c r="J18" s="213" t="s">
        <v>1670</v>
      </c>
      <c r="K18" s="213">
        <v>2</v>
      </c>
      <c r="L18" s="213">
        <v>7</v>
      </c>
      <c r="M18" s="213"/>
      <c r="N18" s="175" t="s">
        <v>1667</v>
      </c>
      <c r="O18" s="175" t="s">
        <v>1668</v>
      </c>
      <c r="P18" s="214" t="s">
        <v>1671</v>
      </c>
      <c r="Q18" s="215">
        <v>2019</v>
      </c>
      <c r="R18" s="167"/>
      <c r="S18" s="167"/>
    </row>
    <row r="19" spans="1:19" ht="240">
      <c r="A19" s="217">
        <v>2</v>
      </c>
      <c r="B19" s="217">
        <v>333711</v>
      </c>
      <c r="C19" s="175" t="s">
        <v>1672</v>
      </c>
      <c r="D19" s="175" t="s">
        <v>1673</v>
      </c>
      <c r="E19" s="175" t="s">
        <v>1674</v>
      </c>
      <c r="F19" s="213">
        <v>7</v>
      </c>
      <c r="G19" s="175"/>
      <c r="H19" s="213" t="s">
        <v>1675</v>
      </c>
      <c r="I19" s="213">
        <v>7</v>
      </c>
      <c r="J19" s="213" t="s">
        <v>1670</v>
      </c>
      <c r="K19" s="213">
        <v>0</v>
      </c>
      <c r="L19" s="213">
        <v>7</v>
      </c>
      <c r="M19" s="213"/>
      <c r="N19" s="175" t="s">
        <v>1673</v>
      </c>
      <c r="O19" s="175" t="s">
        <v>1674</v>
      </c>
      <c r="P19" s="216" t="s">
        <v>1676</v>
      </c>
      <c r="Q19" s="215">
        <v>2019</v>
      </c>
      <c r="R19" s="167"/>
      <c r="S19" s="167"/>
    </row>
    <row r="20" spans="1:19">
      <c r="A20" s="790" t="s">
        <v>51</v>
      </c>
      <c r="B20" s="791"/>
      <c r="C20" s="792"/>
      <c r="D20" s="94"/>
      <c r="E20" s="94"/>
      <c r="F20" s="94"/>
      <c r="G20" s="94"/>
      <c r="H20" s="793"/>
      <c r="I20" s="794"/>
      <c r="J20" s="94"/>
      <c r="K20" s="94"/>
      <c r="L20" s="94"/>
      <c r="M20" s="94"/>
      <c r="N20" s="94"/>
      <c r="O20" s="94"/>
      <c r="P20" s="94"/>
      <c r="Q20" s="94"/>
      <c r="R20" s="94"/>
      <c r="S20" s="94"/>
    </row>
    <row r="21" spans="1:19">
      <c r="A21" s="164"/>
      <c r="B21" s="165"/>
      <c r="C21" s="166"/>
      <c r="D21" s="94"/>
      <c r="E21" s="94"/>
      <c r="F21" s="94"/>
      <c r="G21" s="94"/>
      <c r="H21" s="793"/>
      <c r="I21" s="794"/>
      <c r="J21" s="94"/>
      <c r="K21" s="94"/>
      <c r="L21" s="94"/>
      <c r="M21" s="94"/>
      <c r="N21" s="94"/>
      <c r="O21" s="94"/>
      <c r="P21" s="94"/>
      <c r="Q21" s="94"/>
      <c r="R21" s="94"/>
      <c r="S21" s="94"/>
    </row>
    <row r="22" spans="1:19">
      <c r="A22" s="779" t="s">
        <v>53</v>
      </c>
      <c r="B22" s="779"/>
      <c r="C22" s="779"/>
      <c r="D22" s="95"/>
      <c r="E22" s="95"/>
      <c r="F22" s="95"/>
      <c r="G22" s="95"/>
      <c r="H22" s="780"/>
      <c r="I22" s="781"/>
      <c r="J22" s="95"/>
      <c r="K22" s="95"/>
      <c r="L22" s="95"/>
      <c r="M22" s="95"/>
      <c r="N22" s="95"/>
      <c r="O22" s="95"/>
      <c r="P22" s="95"/>
      <c r="Q22" s="95"/>
      <c r="R22" s="95"/>
      <c r="S22" s="95"/>
    </row>
    <row r="23" spans="1:19" s="88" customFormat="1" ht="15" customHeight="1">
      <c r="A23" s="797" t="s">
        <v>123</v>
      </c>
      <c r="B23" s="798"/>
      <c r="C23" s="798"/>
      <c r="D23" s="798"/>
      <c r="E23" s="798"/>
      <c r="F23" s="798"/>
      <c r="G23" s="798"/>
      <c r="H23" s="798"/>
      <c r="I23" s="798"/>
      <c r="J23" s="798"/>
      <c r="K23" s="798"/>
      <c r="L23" s="798"/>
      <c r="M23" s="798"/>
      <c r="N23" s="798"/>
      <c r="O23" s="798"/>
      <c r="P23" s="798"/>
      <c r="Q23" s="798"/>
      <c r="R23" s="798"/>
      <c r="S23" s="798"/>
    </row>
    <row r="24" spans="1:19" s="88" customFormat="1" ht="15" customHeight="1">
      <c r="A24" s="799" t="s">
        <v>126</v>
      </c>
      <c r="B24" s="799"/>
      <c r="C24" s="799"/>
      <c r="D24" s="799"/>
      <c r="E24" s="799"/>
      <c r="F24" s="799"/>
      <c r="G24" s="799"/>
      <c r="H24" s="799"/>
      <c r="I24" s="799"/>
      <c r="J24" s="799"/>
      <c r="K24" s="799"/>
      <c r="L24" s="799"/>
      <c r="M24" s="799"/>
      <c r="N24" s="799"/>
      <c r="O24" s="799"/>
      <c r="P24" s="799"/>
      <c r="Q24" s="799"/>
      <c r="R24" s="799"/>
      <c r="S24" s="799"/>
    </row>
    <row r="25" spans="1:19" s="88" customFormat="1" ht="15" customHeight="1">
      <c r="A25" s="800" t="s">
        <v>52</v>
      </c>
      <c r="B25" s="800"/>
      <c r="C25" s="800"/>
      <c r="D25" s="800"/>
      <c r="E25" s="800"/>
      <c r="F25" s="800"/>
      <c r="G25" s="800"/>
      <c r="H25" s="800"/>
      <c r="I25" s="800"/>
      <c r="J25" s="800"/>
      <c r="K25" s="800"/>
      <c r="L25" s="800"/>
      <c r="M25" s="800"/>
      <c r="N25" s="800"/>
      <c r="O25" s="800"/>
      <c r="P25" s="800"/>
      <c r="Q25" s="800"/>
      <c r="R25" s="800"/>
      <c r="S25" s="800"/>
    </row>
    <row r="26" spans="1:19" s="88" customFormat="1">
      <c r="A26" s="145"/>
      <c r="B26" s="145"/>
      <c r="C26" s="167"/>
      <c r="D26" s="167"/>
      <c r="E26" s="167"/>
      <c r="F26" s="167"/>
      <c r="G26" s="167"/>
      <c r="H26" s="788"/>
      <c r="I26" s="789"/>
      <c r="J26" s="167"/>
      <c r="K26" s="167"/>
      <c r="L26" s="167"/>
      <c r="M26" s="167"/>
      <c r="N26" s="167"/>
      <c r="O26" s="167"/>
      <c r="P26" s="167"/>
      <c r="Q26" s="167"/>
      <c r="R26" s="167"/>
      <c r="S26" s="167"/>
    </row>
    <row r="27" spans="1:19" s="88" customFormat="1">
      <c r="A27" s="145"/>
      <c r="B27" s="145"/>
      <c r="C27" s="167"/>
      <c r="D27" s="167"/>
      <c r="E27" s="167"/>
      <c r="F27" s="167"/>
      <c r="G27" s="167"/>
      <c r="H27" s="788"/>
      <c r="I27" s="789"/>
      <c r="J27" s="167"/>
      <c r="K27" s="167"/>
      <c r="L27" s="167"/>
      <c r="M27" s="167"/>
      <c r="N27" s="167"/>
      <c r="O27" s="167"/>
      <c r="P27" s="167"/>
      <c r="Q27" s="167"/>
      <c r="R27" s="167"/>
      <c r="S27" s="167"/>
    </row>
    <row r="28" spans="1:19" s="88" customFormat="1">
      <c r="A28" s="145"/>
      <c r="B28" s="145"/>
      <c r="C28" s="167"/>
      <c r="D28" s="167"/>
      <c r="E28" s="167"/>
      <c r="F28" s="167"/>
      <c r="G28" s="167"/>
      <c r="H28" s="788"/>
      <c r="I28" s="789"/>
      <c r="J28" s="167"/>
      <c r="K28" s="167"/>
      <c r="L28" s="167"/>
      <c r="M28" s="167"/>
      <c r="N28" s="167"/>
      <c r="O28" s="167"/>
      <c r="P28" s="167"/>
      <c r="Q28" s="167"/>
      <c r="R28" s="167"/>
      <c r="S28" s="167"/>
    </row>
    <row r="29" spans="1:19" s="88" customFormat="1">
      <c r="A29" s="795" t="s">
        <v>51</v>
      </c>
      <c r="B29" s="795"/>
      <c r="C29" s="795"/>
      <c r="D29" s="94"/>
      <c r="E29" s="94"/>
      <c r="F29" s="94"/>
      <c r="G29" s="94"/>
      <c r="H29" s="793"/>
      <c r="I29" s="794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spans="1:19" s="88" customFormat="1">
      <c r="A30" s="796" t="s">
        <v>60</v>
      </c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</row>
    <row r="31" spans="1:19" s="88" customFormat="1">
      <c r="A31" s="145"/>
      <c r="B31" s="145"/>
      <c r="C31" s="167"/>
      <c r="D31" s="167"/>
      <c r="E31" s="167"/>
      <c r="F31" s="167"/>
      <c r="G31" s="167"/>
      <c r="H31" s="788"/>
      <c r="I31" s="789"/>
      <c r="J31" s="167"/>
      <c r="K31" s="167"/>
      <c r="L31" s="167"/>
      <c r="M31" s="167"/>
      <c r="N31" s="167"/>
      <c r="O31" s="167"/>
      <c r="P31" s="167"/>
      <c r="Q31" s="167"/>
      <c r="R31" s="167"/>
      <c r="S31" s="167"/>
    </row>
    <row r="32" spans="1:19" s="88" customFormat="1">
      <c r="A32" s="145"/>
      <c r="B32" s="145"/>
      <c r="C32" s="167"/>
      <c r="D32" s="167"/>
      <c r="E32" s="167"/>
      <c r="F32" s="167"/>
      <c r="G32" s="167"/>
      <c r="H32" s="788"/>
      <c r="I32" s="789"/>
      <c r="J32" s="167"/>
      <c r="K32" s="167"/>
      <c r="L32" s="167"/>
      <c r="M32" s="167"/>
      <c r="N32" s="167"/>
      <c r="O32" s="167"/>
      <c r="P32" s="167"/>
      <c r="Q32" s="167"/>
      <c r="R32" s="167"/>
      <c r="S32" s="167"/>
    </row>
    <row r="33" spans="1:19" s="88" customFormat="1">
      <c r="A33" s="145"/>
      <c r="B33" s="145"/>
      <c r="C33" s="167"/>
      <c r="D33" s="167"/>
      <c r="E33" s="167"/>
      <c r="F33" s="167"/>
      <c r="G33" s="167"/>
      <c r="H33" s="788"/>
      <c r="I33" s="789"/>
      <c r="J33" s="167"/>
      <c r="K33" s="167"/>
      <c r="L33" s="167"/>
      <c r="M33" s="167"/>
      <c r="N33" s="167"/>
      <c r="O33" s="167"/>
      <c r="P33" s="167"/>
      <c r="Q33" s="167"/>
      <c r="R33" s="167"/>
      <c r="S33" s="167"/>
    </row>
    <row r="34" spans="1:19" s="88" customFormat="1">
      <c r="A34" s="795" t="s">
        <v>51</v>
      </c>
      <c r="B34" s="795"/>
      <c r="C34" s="795"/>
      <c r="D34" s="94"/>
      <c r="E34" s="94"/>
      <c r="F34" s="94"/>
      <c r="G34" s="94"/>
      <c r="H34" s="793"/>
      <c r="I34" s="7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1:19" s="88" customFormat="1">
      <c r="A35" s="785" t="s">
        <v>56</v>
      </c>
      <c r="B35" s="786"/>
      <c r="C35" s="786"/>
      <c r="D35" s="786"/>
      <c r="E35" s="786"/>
      <c r="F35" s="786"/>
      <c r="G35" s="786"/>
      <c r="H35" s="786"/>
      <c r="I35" s="786"/>
      <c r="J35" s="786"/>
      <c r="K35" s="786"/>
      <c r="L35" s="786"/>
      <c r="M35" s="786"/>
      <c r="N35" s="786"/>
      <c r="O35" s="786"/>
      <c r="P35" s="786"/>
      <c r="Q35" s="786"/>
      <c r="R35" s="786"/>
      <c r="S35" s="787"/>
    </row>
    <row r="36" spans="1:19" s="88" customFormat="1">
      <c r="A36" s="145"/>
      <c r="B36" s="145"/>
      <c r="C36" s="167"/>
      <c r="D36" s="167"/>
      <c r="E36" s="167"/>
      <c r="F36" s="167"/>
      <c r="G36" s="167"/>
      <c r="H36" s="788"/>
      <c r="I36" s="789"/>
      <c r="J36" s="167"/>
      <c r="K36" s="167"/>
      <c r="L36" s="167"/>
      <c r="M36" s="167"/>
      <c r="N36" s="167"/>
      <c r="O36" s="167"/>
      <c r="P36" s="167"/>
      <c r="Q36" s="167"/>
      <c r="R36" s="167"/>
      <c r="S36" s="167"/>
    </row>
    <row r="37" spans="1:19" s="88" customFormat="1">
      <c r="A37" s="145"/>
      <c r="B37" s="145"/>
      <c r="C37" s="167"/>
      <c r="D37" s="167"/>
      <c r="E37" s="167"/>
      <c r="F37" s="167"/>
      <c r="G37" s="167"/>
      <c r="H37" s="788"/>
      <c r="I37" s="789"/>
      <c r="J37" s="167"/>
      <c r="K37" s="167"/>
      <c r="L37" s="167"/>
      <c r="M37" s="167"/>
      <c r="N37" s="167"/>
      <c r="O37" s="167"/>
      <c r="P37" s="167"/>
      <c r="Q37" s="167"/>
      <c r="R37" s="167"/>
      <c r="S37" s="167"/>
    </row>
    <row r="38" spans="1:19" s="88" customFormat="1">
      <c r="A38" s="145"/>
      <c r="B38" s="145"/>
      <c r="C38" s="167"/>
      <c r="D38" s="167"/>
      <c r="E38" s="167"/>
      <c r="F38" s="167"/>
      <c r="G38" s="167"/>
      <c r="H38" s="788"/>
      <c r="I38" s="789"/>
      <c r="J38" s="167"/>
      <c r="K38" s="167"/>
      <c r="L38" s="167"/>
      <c r="M38" s="167"/>
      <c r="N38" s="167"/>
      <c r="O38" s="167"/>
      <c r="P38" s="167"/>
      <c r="Q38" s="167"/>
      <c r="R38" s="167"/>
      <c r="S38" s="167"/>
    </row>
    <row r="39" spans="1:19" s="88" customFormat="1">
      <c r="A39" s="790" t="s">
        <v>51</v>
      </c>
      <c r="B39" s="791"/>
      <c r="C39" s="792"/>
      <c r="D39" s="94"/>
      <c r="E39" s="94"/>
      <c r="F39" s="94"/>
      <c r="G39" s="94"/>
      <c r="H39" s="793"/>
      <c r="I39" s="7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spans="1:19" s="88" customFormat="1">
      <c r="A40" s="164"/>
      <c r="B40" s="165"/>
      <c r="C40" s="166"/>
      <c r="D40" s="94"/>
      <c r="E40" s="94"/>
      <c r="F40" s="94"/>
      <c r="G40" s="94"/>
      <c r="H40" s="793"/>
      <c r="I40" s="7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1:19" s="88" customFormat="1">
      <c r="A41" s="779" t="s">
        <v>53</v>
      </c>
      <c r="B41" s="779"/>
      <c r="C41" s="779"/>
      <c r="D41" s="95"/>
      <c r="E41" s="95"/>
      <c r="F41" s="95"/>
      <c r="G41" s="95"/>
      <c r="H41" s="780"/>
      <c r="I41" s="781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1:19" s="88" customFormat="1" ht="15" customHeight="1">
      <c r="A42" s="782" t="s">
        <v>124</v>
      </c>
      <c r="B42" s="783"/>
      <c r="C42" s="783"/>
      <c r="D42" s="783"/>
      <c r="E42" s="783"/>
      <c r="F42" s="783"/>
      <c r="G42" s="783"/>
      <c r="H42" s="783"/>
      <c r="I42" s="783"/>
      <c r="J42" s="783"/>
      <c r="K42" s="783"/>
      <c r="L42" s="783"/>
      <c r="M42" s="783"/>
      <c r="N42" s="783"/>
      <c r="O42" s="783"/>
      <c r="P42" s="783"/>
      <c r="Q42" s="783"/>
      <c r="R42" s="783"/>
      <c r="S42" s="784"/>
    </row>
    <row r="43" spans="1:19" ht="15.75">
      <c r="H43" s="168"/>
    </row>
    <row r="45" spans="1:19">
      <c r="F45" s="169"/>
    </row>
  </sheetData>
  <mergeCells count="66">
    <mergeCell ref="A6:S6"/>
    <mergeCell ref="A20:C20"/>
    <mergeCell ref="N2:R2"/>
    <mergeCell ref="N3:O3"/>
    <mergeCell ref="P3:P4"/>
    <mergeCell ref="Q3:Q4"/>
    <mergeCell ref="A2:A4"/>
    <mergeCell ref="B2:B4"/>
    <mergeCell ref="F3:F4"/>
    <mergeCell ref="J2:J4"/>
    <mergeCell ref="G3:G4"/>
    <mergeCell ref="H3:I4"/>
    <mergeCell ref="R3:R4"/>
    <mergeCell ref="H5:I5"/>
    <mergeCell ref="A7:S7"/>
    <mergeCell ref="A11:C11"/>
    <mergeCell ref="A1:S1"/>
    <mergeCell ref="S2:S4"/>
    <mergeCell ref="F2:I2"/>
    <mergeCell ref="K3:K4"/>
    <mergeCell ref="L3:L4"/>
    <mergeCell ref="C2:C4"/>
    <mergeCell ref="D2:E2"/>
    <mergeCell ref="K2:L2"/>
    <mergeCell ref="D3:D4"/>
    <mergeCell ref="E3:E4"/>
    <mergeCell ref="M2:M4"/>
    <mergeCell ref="H11:I11"/>
    <mergeCell ref="A12:S12"/>
    <mergeCell ref="A8:A10"/>
    <mergeCell ref="B8:B10"/>
    <mergeCell ref="C8:C10"/>
    <mergeCell ref="H13:I13"/>
    <mergeCell ref="H14:I14"/>
    <mergeCell ref="H15:I15"/>
    <mergeCell ref="A16:C16"/>
    <mergeCell ref="H16:I16"/>
    <mergeCell ref="A17:S17"/>
    <mergeCell ref="H20:I20"/>
    <mergeCell ref="H21:I21"/>
    <mergeCell ref="A22:C22"/>
    <mergeCell ref="H22:I22"/>
    <mergeCell ref="A23:S23"/>
    <mergeCell ref="A24:S24"/>
    <mergeCell ref="A25:S25"/>
    <mergeCell ref="H26:I26"/>
    <mergeCell ref="H27:I27"/>
    <mergeCell ref="H28:I28"/>
    <mergeCell ref="A29:C29"/>
    <mergeCell ref="H29:I29"/>
    <mergeCell ref="A30:S30"/>
    <mergeCell ref="H31:I31"/>
    <mergeCell ref="H32:I32"/>
    <mergeCell ref="H33:I33"/>
    <mergeCell ref="A34:C34"/>
    <mergeCell ref="H34:I34"/>
    <mergeCell ref="H40:I40"/>
    <mergeCell ref="A41:C41"/>
    <mergeCell ref="H41:I41"/>
    <mergeCell ref="A42:S42"/>
    <mergeCell ref="A35:S35"/>
    <mergeCell ref="H36:I36"/>
    <mergeCell ref="H37:I37"/>
    <mergeCell ref="H38:I38"/>
    <mergeCell ref="A39:C39"/>
    <mergeCell ref="H39:I39"/>
  </mergeCells>
  <pageMargins left="0.7" right="0.7" top="0.75" bottom="0.75" header="0.3" footer="0.3"/>
  <pageSetup paperSize="9" scale="51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13"/>
  <sheetViews>
    <sheetView zoomScaleSheetLayoutView="120" workbookViewId="0">
      <selection activeCell="I17" sqref="I17"/>
    </sheetView>
  </sheetViews>
  <sheetFormatPr defaultColWidth="8.85546875" defaultRowHeight="12.75"/>
  <cols>
    <col min="1" max="1" width="5.28515625" customWidth="1"/>
    <col min="2" max="2" width="7.85546875" customWidth="1"/>
    <col min="3" max="3" width="37.42578125" customWidth="1"/>
    <col min="4" max="4" width="16.85546875" customWidth="1"/>
    <col min="5" max="6" width="8.42578125" customWidth="1"/>
    <col min="7" max="7" width="12.28515625" customWidth="1"/>
    <col min="8" max="9" width="9.85546875" customWidth="1"/>
    <col min="10" max="13" width="12" customWidth="1"/>
    <col min="14" max="14" width="15.140625" customWidth="1"/>
    <col min="15" max="15" width="11.7109375" customWidth="1"/>
  </cols>
  <sheetData>
    <row r="1" spans="1:15" ht="34.5" customHeight="1">
      <c r="A1" s="823" t="s">
        <v>94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</row>
    <row r="2" spans="1:15" ht="14.25" customHeight="1">
      <c r="A2" s="825" t="s">
        <v>0</v>
      </c>
      <c r="B2" s="808" t="s">
        <v>25</v>
      </c>
      <c r="C2" s="808" t="s">
        <v>73</v>
      </c>
      <c r="D2" s="808" t="s">
        <v>62</v>
      </c>
      <c r="E2" s="822" t="s">
        <v>1</v>
      </c>
      <c r="F2" s="822"/>
      <c r="G2" s="822"/>
      <c r="H2" s="822"/>
      <c r="I2" s="822"/>
      <c r="J2" s="822"/>
      <c r="K2" s="822"/>
      <c r="L2" s="822"/>
      <c r="M2" s="822"/>
      <c r="N2" s="808" t="s">
        <v>78</v>
      </c>
      <c r="O2" s="808"/>
    </row>
    <row r="3" spans="1:15" ht="12.75" customHeight="1">
      <c r="A3" s="825"/>
      <c r="B3" s="808"/>
      <c r="C3" s="808"/>
      <c r="D3" s="808"/>
      <c r="E3" s="822" t="s">
        <v>2</v>
      </c>
      <c r="F3" s="822"/>
      <c r="G3" s="822"/>
      <c r="H3" s="822"/>
      <c r="I3" s="822"/>
      <c r="J3" s="822" t="s">
        <v>63</v>
      </c>
      <c r="K3" s="822"/>
      <c r="L3" s="822" t="s">
        <v>69</v>
      </c>
      <c r="M3" s="822"/>
      <c r="N3" s="808"/>
      <c r="O3" s="808"/>
    </row>
    <row r="4" spans="1:15" ht="12.75" customHeight="1">
      <c r="A4" s="825"/>
      <c r="B4" s="808"/>
      <c r="C4" s="808"/>
      <c r="D4" s="808"/>
      <c r="E4" s="822" t="s">
        <v>64</v>
      </c>
      <c r="F4" s="822"/>
      <c r="G4" s="822"/>
      <c r="H4" s="822" t="s">
        <v>3</v>
      </c>
      <c r="I4" s="822"/>
      <c r="J4" s="822"/>
      <c r="K4" s="822"/>
      <c r="L4" s="822"/>
      <c r="M4" s="822"/>
      <c r="N4" s="808"/>
      <c r="O4" s="808"/>
    </row>
    <row r="5" spans="1:15" ht="20.25" customHeight="1">
      <c r="A5" s="825"/>
      <c r="B5" s="808"/>
      <c r="C5" s="808"/>
      <c r="D5" s="808"/>
      <c r="E5" s="822"/>
      <c r="F5" s="822"/>
      <c r="G5" s="822"/>
      <c r="H5" s="822"/>
      <c r="I5" s="822"/>
      <c r="J5" s="822"/>
      <c r="K5" s="822"/>
      <c r="L5" s="822"/>
      <c r="M5" s="822"/>
      <c r="N5" s="808"/>
      <c r="O5" s="808"/>
    </row>
    <row r="6" spans="1:15" ht="29.25" customHeight="1">
      <c r="A6" s="825"/>
      <c r="B6" s="808"/>
      <c r="C6" s="808"/>
      <c r="D6" s="808"/>
      <c r="E6" s="78" t="s">
        <v>5</v>
      </c>
      <c r="F6" s="78" t="s">
        <v>7</v>
      </c>
      <c r="G6" s="78" t="s">
        <v>67</v>
      </c>
      <c r="H6" s="78" t="s">
        <v>5</v>
      </c>
      <c r="I6" s="78" t="s">
        <v>7</v>
      </c>
      <c r="J6" s="78" t="s">
        <v>5</v>
      </c>
      <c r="K6" s="78" t="s">
        <v>7</v>
      </c>
      <c r="L6" s="78" t="s">
        <v>5</v>
      </c>
      <c r="M6" s="78" t="s">
        <v>7</v>
      </c>
      <c r="N6" s="78" t="s">
        <v>65</v>
      </c>
      <c r="O6" s="90" t="s">
        <v>66</v>
      </c>
    </row>
    <row r="7" spans="1:15" s="99" customFormat="1" ht="15">
      <c r="A7" s="89">
        <v>1</v>
      </c>
      <c r="B7" s="89">
        <v>2</v>
      </c>
      <c r="C7" s="90">
        <v>3</v>
      </c>
      <c r="D7" s="90">
        <v>4</v>
      </c>
      <c r="E7" s="111">
        <v>5</v>
      </c>
      <c r="F7" s="111">
        <v>6</v>
      </c>
      <c r="G7" s="110">
        <v>7</v>
      </c>
      <c r="H7" s="110">
        <v>8</v>
      </c>
      <c r="I7" s="111">
        <v>9</v>
      </c>
      <c r="J7" s="111">
        <v>10</v>
      </c>
      <c r="K7" s="110">
        <v>11</v>
      </c>
      <c r="L7" s="110">
        <v>12</v>
      </c>
      <c r="M7" s="111">
        <v>13</v>
      </c>
      <c r="N7" s="111">
        <v>14</v>
      </c>
      <c r="O7" s="110">
        <v>15</v>
      </c>
    </row>
    <row r="8" spans="1:15" ht="14.25" customHeight="1">
      <c r="A8" s="89">
        <v>1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5" ht="14.25" customHeight="1">
      <c r="A9" s="157">
        <v>2</v>
      </c>
      <c r="B9" s="157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</row>
    <row r="10" spans="1:15" ht="14.25" customHeight="1">
      <c r="A10" s="157">
        <v>3</v>
      </c>
      <c r="B10" s="157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</row>
    <row r="11" spans="1:15" ht="14.25" customHeight="1">
      <c r="A11" s="157">
        <v>4</v>
      </c>
      <c r="B11" s="157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</row>
    <row r="12" spans="1:15" ht="15">
      <c r="A12" s="89">
        <v>5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</row>
    <row r="13" spans="1:15" ht="15">
      <c r="A13" s="824" t="s">
        <v>57</v>
      </c>
      <c r="B13" s="824"/>
      <c r="C13" s="824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7"/>
    </row>
  </sheetData>
  <mergeCells count="13">
    <mergeCell ref="H4:I5"/>
    <mergeCell ref="A1:O1"/>
    <mergeCell ref="J3:K5"/>
    <mergeCell ref="A13:C13"/>
    <mergeCell ref="N2:O5"/>
    <mergeCell ref="E2:M2"/>
    <mergeCell ref="E3:I3"/>
    <mergeCell ref="A2:A6"/>
    <mergeCell ref="B2:B6"/>
    <mergeCell ref="C2:C6"/>
    <mergeCell ref="D2:D6"/>
    <mergeCell ref="L3:M5"/>
    <mergeCell ref="E4:G5"/>
  </mergeCells>
  <pageMargins left="0.7" right="0.7" top="0.75" bottom="0.75" header="0.3" footer="0.3"/>
  <pageSetup paperSize="9" scale="6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921"/>
  <sheetViews>
    <sheetView zoomScaleNormal="100" zoomScaleSheetLayoutView="80" workbookViewId="0">
      <pane ySplit="6" topLeftCell="A904" activePane="bottomLeft" state="frozen"/>
      <selection pane="bottomLeft" activeCell="C917" sqref="C917"/>
    </sheetView>
  </sheetViews>
  <sheetFormatPr defaultColWidth="8.85546875" defaultRowHeight="12.75"/>
  <cols>
    <col min="1" max="1" width="5.28515625" customWidth="1"/>
    <col min="2" max="2" width="8.42578125" style="198" customWidth="1"/>
    <col min="3" max="3" width="32.42578125" style="198" customWidth="1"/>
    <col min="4" max="4" width="11.42578125" style="198" customWidth="1"/>
    <col min="5" max="5" width="14" style="198" customWidth="1"/>
    <col min="6" max="7" width="8.140625" customWidth="1"/>
    <col min="8" max="8" width="13" customWidth="1"/>
    <col min="9" max="9" width="10.85546875" customWidth="1"/>
    <col min="10" max="10" width="11.42578125" customWidth="1"/>
    <col min="11" max="11" width="11" customWidth="1"/>
    <col min="15" max="15" width="10.28515625" customWidth="1"/>
  </cols>
  <sheetData>
    <row r="1" spans="1:16" ht="31.5" customHeight="1">
      <c r="A1" s="826" t="s">
        <v>2195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</row>
    <row r="2" spans="1:16" ht="15" customHeight="1">
      <c r="A2" s="825" t="s">
        <v>0</v>
      </c>
      <c r="B2" s="827" t="s">
        <v>25</v>
      </c>
      <c r="C2" s="827" t="s">
        <v>74</v>
      </c>
      <c r="D2" s="827" t="s">
        <v>62</v>
      </c>
      <c r="E2" s="827"/>
      <c r="F2" s="822" t="s">
        <v>100</v>
      </c>
      <c r="G2" s="822"/>
      <c r="H2" s="822"/>
      <c r="I2" s="822"/>
      <c r="J2" s="822"/>
      <c r="K2" s="822"/>
      <c r="L2" s="822"/>
      <c r="M2" s="822"/>
      <c r="N2" s="822"/>
      <c r="O2" s="808" t="s">
        <v>78</v>
      </c>
      <c r="P2" s="808"/>
    </row>
    <row r="3" spans="1:16" ht="15" customHeight="1">
      <c r="A3" s="825"/>
      <c r="B3" s="827"/>
      <c r="C3" s="827"/>
      <c r="D3" s="827"/>
      <c r="E3" s="827"/>
      <c r="F3" s="822" t="s">
        <v>2</v>
      </c>
      <c r="G3" s="822"/>
      <c r="H3" s="822"/>
      <c r="I3" s="822"/>
      <c r="J3" s="822"/>
      <c r="K3" s="822" t="s">
        <v>63</v>
      </c>
      <c r="L3" s="822"/>
      <c r="M3" s="822" t="s">
        <v>69</v>
      </c>
      <c r="N3" s="822"/>
      <c r="O3" s="808"/>
      <c r="P3" s="808"/>
    </row>
    <row r="4" spans="1:16" ht="12.75" customHeight="1">
      <c r="A4" s="825"/>
      <c r="B4" s="827"/>
      <c r="C4" s="827"/>
      <c r="D4" s="827"/>
      <c r="E4" s="827"/>
      <c r="F4" s="822" t="s">
        <v>64</v>
      </c>
      <c r="G4" s="822"/>
      <c r="H4" s="822"/>
      <c r="I4" s="822" t="s">
        <v>3</v>
      </c>
      <c r="J4" s="822"/>
      <c r="K4" s="822"/>
      <c r="L4" s="822"/>
      <c r="M4" s="822"/>
      <c r="N4" s="822"/>
      <c r="O4" s="808"/>
      <c r="P4" s="808"/>
    </row>
    <row r="5" spans="1:16" ht="16.5" customHeight="1">
      <c r="A5" s="825"/>
      <c r="B5" s="827"/>
      <c r="C5" s="827"/>
      <c r="D5" s="827"/>
      <c r="E5" s="827"/>
      <c r="F5" s="822"/>
      <c r="G5" s="822"/>
      <c r="H5" s="822"/>
      <c r="I5" s="822"/>
      <c r="J5" s="822"/>
      <c r="K5" s="822"/>
      <c r="L5" s="822"/>
      <c r="M5" s="822"/>
      <c r="N5" s="822"/>
      <c r="O5" s="808"/>
      <c r="P5" s="808"/>
    </row>
    <row r="6" spans="1:16" ht="30">
      <c r="A6" s="825"/>
      <c r="B6" s="827"/>
      <c r="C6" s="827"/>
      <c r="D6" s="181" t="s">
        <v>70</v>
      </c>
      <c r="E6" s="181" t="s">
        <v>47</v>
      </c>
      <c r="F6" s="78" t="s">
        <v>5</v>
      </c>
      <c r="G6" s="78" t="s">
        <v>7</v>
      </c>
      <c r="H6" s="78" t="s">
        <v>67</v>
      </c>
      <c r="I6" s="78" t="s">
        <v>5</v>
      </c>
      <c r="J6" s="78" t="s">
        <v>7</v>
      </c>
      <c r="K6" s="78" t="s">
        <v>5</v>
      </c>
      <c r="L6" s="78" t="s">
        <v>7</v>
      </c>
      <c r="M6" s="78" t="s">
        <v>5</v>
      </c>
      <c r="N6" s="78" t="s">
        <v>7</v>
      </c>
      <c r="O6" s="78" t="s">
        <v>65</v>
      </c>
      <c r="P6" s="90" t="s">
        <v>66</v>
      </c>
    </row>
    <row r="7" spans="1:16" ht="15">
      <c r="A7" s="89">
        <v>1</v>
      </c>
      <c r="B7" s="187">
        <v>2</v>
      </c>
      <c r="C7" s="181">
        <v>3</v>
      </c>
      <c r="D7" s="181">
        <v>4</v>
      </c>
      <c r="E7" s="181">
        <v>5</v>
      </c>
      <c r="F7" s="90">
        <v>6</v>
      </c>
      <c r="G7" s="90">
        <v>7</v>
      </c>
      <c r="H7" s="90">
        <v>8</v>
      </c>
      <c r="I7" s="90">
        <v>9</v>
      </c>
      <c r="J7" s="90">
        <v>10</v>
      </c>
      <c r="K7" s="90">
        <v>11</v>
      </c>
      <c r="L7" s="90">
        <v>12</v>
      </c>
      <c r="M7" s="90">
        <v>13</v>
      </c>
      <c r="N7" s="90">
        <v>14</v>
      </c>
      <c r="O7" s="90">
        <v>15</v>
      </c>
      <c r="P7" s="90">
        <v>16</v>
      </c>
    </row>
    <row r="8" spans="1:16" ht="14.25">
      <c r="A8" s="828" t="s">
        <v>52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8"/>
      <c r="M8" s="828"/>
      <c r="N8" s="828"/>
      <c r="O8" s="828"/>
      <c r="P8" s="828"/>
    </row>
    <row r="9" spans="1:16" ht="45">
      <c r="A9" s="333">
        <v>1</v>
      </c>
      <c r="B9" s="187">
        <v>89837</v>
      </c>
      <c r="C9" s="188" t="s">
        <v>2198</v>
      </c>
      <c r="D9" s="177">
        <v>211.4</v>
      </c>
      <c r="E9" s="177">
        <v>132.30000000000001</v>
      </c>
      <c r="F9" s="329">
        <v>108.5</v>
      </c>
      <c r="G9" s="178">
        <f>F9/E9</f>
        <v>0.82010582010582</v>
      </c>
      <c r="H9" s="179">
        <v>43094</v>
      </c>
      <c r="I9" s="329">
        <v>104.5</v>
      </c>
      <c r="J9" s="180">
        <f>I9/E9</f>
        <v>0.78987150415721841</v>
      </c>
      <c r="K9" s="334">
        <v>120.6</v>
      </c>
      <c r="L9" s="178">
        <f>K9/E9</f>
        <v>0.91156462585034004</v>
      </c>
      <c r="M9" s="334">
        <v>125.1</v>
      </c>
      <c r="N9" s="178">
        <f>M9/E9</f>
        <v>0.94557823129251684</v>
      </c>
      <c r="O9" s="329" t="s">
        <v>2196</v>
      </c>
      <c r="P9" s="329" t="s">
        <v>2196</v>
      </c>
    </row>
    <row r="10" spans="1:16" ht="45">
      <c r="A10" s="333">
        <v>2</v>
      </c>
      <c r="B10" s="187"/>
      <c r="C10" s="188" t="s">
        <v>128</v>
      </c>
      <c r="D10" s="177">
        <v>18</v>
      </c>
      <c r="E10" s="177">
        <v>18</v>
      </c>
      <c r="F10" s="329">
        <v>11.8</v>
      </c>
      <c r="G10" s="178">
        <f t="shared" ref="G10:G18" si="0">F10/E10</f>
        <v>0.65555555555555556</v>
      </c>
      <c r="H10" s="179">
        <v>43094</v>
      </c>
      <c r="I10" s="329">
        <v>11.7</v>
      </c>
      <c r="J10" s="180">
        <f t="shared" ref="J10:J17" si="1">I10/E10</f>
        <v>0.64999999999999991</v>
      </c>
      <c r="K10" s="334">
        <v>11.7</v>
      </c>
      <c r="L10" s="178">
        <f t="shared" ref="L10:L18" si="2">K10/E10</f>
        <v>0.64999999999999991</v>
      </c>
      <c r="M10" s="334">
        <v>11.7</v>
      </c>
      <c r="N10" s="178">
        <f t="shared" ref="N10:N18" si="3">M10/E10</f>
        <v>0.64999999999999991</v>
      </c>
      <c r="O10" s="329" t="s">
        <v>2196</v>
      </c>
      <c r="P10" s="329" t="s">
        <v>2196</v>
      </c>
    </row>
    <row r="11" spans="1:16" ht="120">
      <c r="A11" s="333">
        <v>3</v>
      </c>
      <c r="B11" s="187"/>
      <c r="C11" s="194" t="s">
        <v>129</v>
      </c>
      <c r="D11" s="177">
        <v>5.9</v>
      </c>
      <c r="E11" s="177">
        <v>5.9</v>
      </c>
      <c r="F11" s="329">
        <v>5.9</v>
      </c>
      <c r="G11" s="178">
        <f t="shared" si="0"/>
        <v>1</v>
      </c>
      <c r="H11" s="179">
        <v>43094</v>
      </c>
      <c r="I11" s="329">
        <v>5.9</v>
      </c>
      <c r="J11" s="180">
        <f t="shared" si="1"/>
        <v>1</v>
      </c>
      <c r="K11" s="334">
        <v>5.9</v>
      </c>
      <c r="L11" s="178">
        <f t="shared" si="2"/>
        <v>1</v>
      </c>
      <c r="M11" s="334">
        <v>5.9</v>
      </c>
      <c r="N11" s="178">
        <f t="shared" si="3"/>
        <v>1</v>
      </c>
      <c r="O11" s="329" t="s">
        <v>2196</v>
      </c>
      <c r="P11" s="329" t="s">
        <v>2196</v>
      </c>
    </row>
    <row r="12" spans="1:16" ht="90">
      <c r="A12" s="333">
        <v>4</v>
      </c>
      <c r="B12" s="187"/>
      <c r="C12" s="194" t="s">
        <v>130</v>
      </c>
      <c r="D12" s="177">
        <v>3</v>
      </c>
      <c r="E12" s="177">
        <v>3</v>
      </c>
      <c r="F12" s="255">
        <v>3</v>
      </c>
      <c r="G12" s="178">
        <f t="shared" si="0"/>
        <v>1</v>
      </c>
      <c r="H12" s="179">
        <v>43094</v>
      </c>
      <c r="I12" s="255">
        <v>3</v>
      </c>
      <c r="J12" s="180">
        <f t="shared" si="1"/>
        <v>1</v>
      </c>
      <c r="K12" s="255">
        <v>3</v>
      </c>
      <c r="L12" s="178">
        <f t="shared" si="2"/>
        <v>1</v>
      </c>
      <c r="M12" s="255">
        <v>3</v>
      </c>
      <c r="N12" s="178">
        <f t="shared" si="3"/>
        <v>1</v>
      </c>
      <c r="O12" s="329" t="s">
        <v>2196</v>
      </c>
      <c r="P12" s="329" t="s">
        <v>2196</v>
      </c>
    </row>
    <row r="13" spans="1:16" ht="75">
      <c r="A13" s="333">
        <v>5</v>
      </c>
      <c r="B13" s="187"/>
      <c r="C13" s="194" t="s">
        <v>131</v>
      </c>
      <c r="D13" s="177">
        <v>0.2</v>
      </c>
      <c r="E13" s="177">
        <v>0.2</v>
      </c>
      <c r="F13" s="329">
        <v>0.2</v>
      </c>
      <c r="G13" s="178">
        <f t="shared" si="0"/>
        <v>1</v>
      </c>
      <c r="H13" s="179">
        <v>43094</v>
      </c>
      <c r="I13" s="329">
        <v>0.2</v>
      </c>
      <c r="J13" s="180">
        <f t="shared" si="1"/>
        <v>1</v>
      </c>
      <c r="K13" s="329">
        <v>0.2</v>
      </c>
      <c r="L13" s="178">
        <f t="shared" si="2"/>
        <v>1</v>
      </c>
      <c r="M13" s="329">
        <v>0.2</v>
      </c>
      <c r="N13" s="178">
        <f t="shared" si="3"/>
        <v>1</v>
      </c>
      <c r="O13" s="329" t="s">
        <v>2196</v>
      </c>
      <c r="P13" s="329" t="s">
        <v>2196</v>
      </c>
    </row>
    <row r="14" spans="1:16" ht="15">
      <c r="A14" s="333">
        <v>6</v>
      </c>
      <c r="B14" s="187"/>
      <c r="C14" s="194" t="s">
        <v>132</v>
      </c>
      <c r="D14" s="177">
        <v>14.8</v>
      </c>
      <c r="E14" s="177">
        <v>14.8</v>
      </c>
      <c r="F14" s="334">
        <v>14.8</v>
      </c>
      <c r="G14" s="178">
        <f t="shared" si="0"/>
        <v>1</v>
      </c>
      <c r="H14" s="179">
        <v>43094</v>
      </c>
      <c r="I14" s="334">
        <v>14.8</v>
      </c>
      <c r="J14" s="180">
        <f t="shared" si="1"/>
        <v>1</v>
      </c>
      <c r="K14" s="334">
        <v>12.6</v>
      </c>
      <c r="L14" s="178">
        <f t="shared" si="2"/>
        <v>0.85135135135135132</v>
      </c>
      <c r="M14" s="334">
        <v>12.6</v>
      </c>
      <c r="N14" s="178">
        <f t="shared" si="3"/>
        <v>0.85135135135135132</v>
      </c>
      <c r="O14" s="329" t="s">
        <v>2196</v>
      </c>
      <c r="P14" s="329" t="s">
        <v>2196</v>
      </c>
    </row>
    <row r="15" spans="1:16" ht="90">
      <c r="A15" s="333">
        <v>7</v>
      </c>
      <c r="B15" s="187">
        <v>89878</v>
      </c>
      <c r="C15" s="194" t="s">
        <v>133</v>
      </c>
      <c r="D15" s="195">
        <v>27.1</v>
      </c>
      <c r="E15" s="177">
        <v>27.1</v>
      </c>
      <c r="F15" s="329">
        <v>26.6</v>
      </c>
      <c r="G15" s="178">
        <f t="shared" si="0"/>
        <v>0.98154981549815501</v>
      </c>
      <c r="H15" s="179">
        <v>43094</v>
      </c>
      <c r="I15" s="329">
        <v>25.9</v>
      </c>
      <c r="J15" s="180">
        <f t="shared" si="1"/>
        <v>0.95571955719557189</v>
      </c>
      <c r="K15" s="334">
        <v>22.6</v>
      </c>
      <c r="L15" s="178">
        <f t="shared" si="2"/>
        <v>0.83394833948339486</v>
      </c>
      <c r="M15" s="334">
        <v>22.6</v>
      </c>
      <c r="N15" s="178">
        <f t="shared" si="3"/>
        <v>0.83394833948339486</v>
      </c>
      <c r="O15" s="329" t="s">
        <v>2196</v>
      </c>
      <c r="P15" s="329" t="s">
        <v>2196</v>
      </c>
    </row>
    <row r="16" spans="1:16" ht="15">
      <c r="A16" s="333">
        <v>8</v>
      </c>
      <c r="B16" s="187">
        <v>89809</v>
      </c>
      <c r="C16" s="188" t="s">
        <v>134</v>
      </c>
      <c r="D16" s="177">
        <v>43.2</v>
      </c>
      <c r="E16" s="177">
        <v>43.2</v>
      </c>
      <c r="F16" s="329">
        <v>32.5</v>
      </c>
      <c r="G16" s="178">
        <f t="shared" si="0"/>
        <v>0.75231481481481477</v>
      </c>
      <c r="H16" s="179">
        <v>43094</v>
      </c>
      <c r="I16" s="329">
        <v>32.5</v>
      </c>
      <c r="J16" s="180">
        <f t="shared" si="1"/>
        <v>0.75231481481481477</v>
      </c>
      <c r="K16" s="334">
        <v>32.5</v>
      </c>
      <c r="L16" s="178">
        <f t="shared" si="2"/>
        <v>0.75231481481481477</v>
      </c>
      <c r="M16" s="334">
        <v>43.2</v>
      </c>
      <c r="N16" s="178">
        <f t="shared" si="3"/>
        <v>1</v>
      </c>
      <c r="O16" s="329" t="s">
        <v>2196</v>
      </c>
      <c r="P16" s="329" t="s">
        <v>2196</v>
      </c>
    </row>
    <row r="17" spans="1:17" ht="105">
      <c r="A17" s="333">
        <v>9</v>
      </c>
      <c r="B17" s="187"/>
      <c r="C17" s="194" t="s">
        <v>135</v>
      </c>
      <c r="D17" s="177">
        <v>4.3</v>
      </c>
      <c r="E17" s="177">
        <v>4.3</v>
      </c>
      <c r="F17" s="329">
        <v>4.3</v>
      </c>
      <c r="G17" s="178">
        <f t="shared" si="0"/>
        <v>1</v>
      </c>
      <c r="H17" s="179">
        <v>43094</v>
      </c>
      <c r="I17" s="329">
        <v>4.3</v>
      </c>
      <c r="J17" s="180">
        <f t="shared" si="1"/>
        <v>1</v>
      </c>
      <c r="K17" s="329">
        <v>4.3</v>
      </c>
      <c r="L17" s="178">
        <f t="shared" si="2"/>
        <v>1</v>
      </c>
      <c r="M17" s="329">
        <v>4.3</v>
      </c>
      <c r="N17" s="178">
        <f t="shared" si="3"/>
        <v>1</v>
      </c>
      <c r="O17" s="329" t="s">
        <v>2196</v>
      </c>
      <c r="P17" s="329" t="s">
        <v>2196</v>
      </c>
    </row>
    <row r="18" spans="1:17" ht="60">
      <c r="A18" s="333">
        <v>10</v>
      </c>
      <c r="B18" s="187"/>
      <c r="C18" s="182" t="s">
        <v>136</v>
      </c>
      <c r="D18" s="177">
        <v>45.6</v>
      </c>
      <c r="E18" s="177">
        <v>45.6</v>
      </c>
      <c r="F18" s="329">
        <v>42.3</v>
      </c>
      <c r="G18" s="178">
        <f t="shared" si="0"/>
        <v>0.92763157894736836</v>
      </c>
      <c r="H18" s="179">
        <v>43094</v>
      </c>
      <c r="I18" s="329">
        <v>42.3</v>
      </c>
      <c r="J18" s="180">
        <f>I18/E18</f>
        <v>0.92763157894736836</v>
      </c>
      <c r="K18" s="329">
        <v>42.3</v>
      </c>
      <c r="L18" s="178">
        <f t="shared" si="2"/>
        <v>0.92763157894736836</v>
      </c>
      <c r="M18" s="329">
        <v>42.3</v>
      </c>
      <c r="N18" s="178">
        <f t="shared" si="3"/>
        <v>0.92763157894736836</v>
      </c>
      <c r="O18" s="329" t="s">
        <v>2196</v>
      </c>
      <c r="P18" s="329" t="s">
        <v>2196</v>
      </c>
    </row>
    <row r="19" spans="1:17" ht="14.25">
      <c r="A19" s="824" t="s">
        <v>57</v>
      </c>
      <c r="B19" s="824"/>
      <c r="C19" s="824"/>
      <c r="D19" s="184">
        <f>SUM(D9:D18)</f>
        <v>373.50000000000006</v>
      </c>
      <c r="E19" s="184">
        <f>SUM(E9:E18)</f>
        <v>294.40000000000003</v>
      </c>
      <c r="F19" s="184">
        <f>SUM(F9:F18)</f>
        <v>249.89999999999998</v>
      </c>
      <c r="G19" s="185">
        <f>F19/E19</f>
        <v>0.848845108695652</v>
      </c>
      <c r="H19" s="332"/>
      <c r="I19" s="183">
        <f>SUM(I9:I18)</f>
        <v>245.10000000000002</v>
      </c>
      <c r="J19" s="185">
        <f>I19/E19</f>
        <v>0.83254076086956519</v>
      </c>
      <c r="K19" s="184">
        <f>SUM(K9:K18)</f>
        <v>255.7</v>
      </c>
      <c r="L19" s="185">
        <f>K19/E19</f>
        <v>0.86854619565217372</v>
      </c>
      <c r="M19" s="184">
        <f>SUM(M9:M18)</f>
        <v>270.89999999999998</v>
      </c>
      <c r="N19" s="185">
        <f>M19/E19</f>
        <v>0.92017663043478237</v>
      </c>
      <c r="O19" s="332" t="s">
        <v>2196</v>
      </c>
      <c r="P19" s="330" t="s">
        <v>2196</v>
      </c>
    </row>
    <row r="20" spans="1:17" ht="14.25">
      <c r="A20" s="828" t="s">
        <v>60</v>
      </c>
      <c r="B20" s="828"/>
      <c r="C20" s="828"/>
      <c r="D20" s="828"/>
      <c r="E20" s="828"/>
      <c r="F20" s="828"/>
      <c r="G20" s="828"/>
      <c r="H20" s="828"/>
      <c r="I20" s="828"/>
      <c r="J20" s="828"/>
      <c r="K20" s="828"/>
      <c r="L20" s="828"/>
      <c r="M20" s="828"/>
      <c r="N20" s="828"/>
      <c r="O20" s="828"/>
      <c r="P20" s="828"/>
    </row>
    <row r="21" spans="1:17" ht="15">
      <c r="A21" s="329">
        <v>1</v>
      </c>
      <c r="B21" s="187">
        <v>624585</v>
      </c>
      <c r="C21" s="188" t="s">
        <v>137</v>
      </c>
      <c r="D21" s="196">
        <v>12</v>
      </c>
      <c r="E21" s="196">
        <v>12</v>
      </c>
      <c r="F21" s="334"/>
      <c r="G21" s="178"/>
      <c r="H21" s="329"/>
      <c r="I21" s="256">
        <v>12</v>
      </c>
      <c r="J21" s="180">
        <f>I21/E21</f>
        <v>1</v>
      </c>
      <c r="K21" s="196">
        <v>12</v>
      </c>
      <c r="L21" s="178">
        <f>K21/E21</f>
        <v>1</v>
      </c>
      <c r="M21" s="196">
        <v>12</v>
      </c>
      <c r="N21" s="178">
        <f>M21/E21</f>
        <v>1</v>
      </c>
      <c r="O21" s="186" t="s">
        <v>138</v>
      </c>
      <c r="P21" s="329">
        <v>2019</v>
      </c>
      <c r="Q21" s="261"/>
    </row>
    <row r="22" spans="1:17" ht="15">
      <c r="A22" s="329">
        <v>2</v>
      </c>
      <c r="B22" s="187">
        <v>624606</v>
      </c>
      <c r="C22" s="188" t="s">
        <v>139</v>
      </c>
      <c r="D22" s="196">
        <v>17</v>
      </c>
      <c r="E22" s="196">
        <v>17</v>
      </c>
      <c r="F22" s="334"/>
      <c r="G22" s="178"/>
      <c r="H22" s="329"/>
      <c r="I22" s="256">
        <v>0.40000000000000036</v>
      </c>
      <c r="J22" s="180">
        <f t="shared" ref="J22:J60" si="4">I22/E22</f>
        <v>2.3529411764705903E-2</v>
      </c>
      <c r="K22" s="196">
        <v>0.4</v>
      </c>
      <c r="L22" s="178">
        <f t="shared" ref="L22:L60" si="5">K22/E22</f>
        <v>2.3529411764705882E-2</v>
      </c>
      <c r="M22" s="196">
        <v>17</v>
      </c>
      <c r="N22" s="178">
        <f t="shared" ref="N22:N61" si="6">M22/E22</f>
        <v>1</v>
      </c>
      <c r="O22" s="186" t="s">
        <v>138</v>
      </c>
      <c r="P22" s="329">
        <v>2019</v>
      </c>
      <c r="Q22" s="261"/>
    </row>
    <row r="23" spans="1:17" ht="15">
      <c r="A23" s="329">
        <v>3</v>
      </c>
      <c r="B23" s="187">
        <v>624704</v>
      </c>
      <c r="C23" s="188" t="s">
        <v>140</v>
      </c>
      <c r="D23" s="196">
        <v>5.6</v>
      </c>
      <c r="E23" s="196">
        <v>5.6</v>
      </c>
      <c r="F23" s="334"/>
      <c r="G23" s="178"/>
      <c r="H23" s="329"/>
      <c r="I23" s="256">
        <v>5.6</v>
      </c>
      <c r="J23" s="180">
        <f t="shared" si="4"/>
        <v>1</v>
      </c>
      <c r="K23" s="196">
        <v>5.6</v>
      </c>
      <c r="L23" s="178">
        <f t="shared" si="5"/>
        <v>1</v>
      </c>
      <c r="M23" s="196">
        <v>5.6</v>
      </c>
      <c r="N23" s="178">
        <f t="shared" si="6"/>
        <v>1</v>
      </c>
      <c r="O23" s="186" t="s">
        <v>138</v>
      </c>
      <c r="P23" s="329">
        <v>2019</v>
      </c>
      <c r="Q23" s="261"/>
    </row>
    <row r="24" spans="1:17" ht="30">
      <c r="A24" s="329">
        <v>4</v>
      </c>
      <c r="B24" s="187">
        <v>624751</v>
      </c>
      <c r="C24" s="188" t="s">
        <v>141</v>
      </c>
      <c r="D24" s="196">
        <v>6</v>
      </c>
      <c r="E24" s="196">
        <v>6</v>
      </c>
      <c r="F24" s="334"/>
      <c r="G24" s="178"/>
      <c r="H24" s="329"/>
      <c r="I24" s="256">
        <v>6</v>
      </c>
      <c r="J24" s="180">
        <f t="shared" si="4"/>
        <v>1</v>
      </c>
      <c r="K24" s="196">
        <v>6</v>
      </c>
      <c r="L24" s="178">
        <f t="shared" si="5"/>
        <v>1</v>
      </c>
      <c r="M24" s="196">
        <v>6</v>
      </c>
      <c r="N24" s="178">
        <f t="shared" si="6"/>
        <v>1</v>
      </c>
      <c r="O24" s="186" t="s">
        <v>138</v>
      </c>
      <c r="P24" s="329">
        <v>2019</v>
      </c>
      <c r="Q24" s="261"/>
    </row>
    <row r="25" spans="1:17" ht="15">
      <c r="A25" s="329">
        <v>5</v>
      </c>
      <c r="B25" s="187">
        <v>624967</v>
      </c>
      <c r="C25" s="188" t="s">
        <v>142</v>
      </c>
      <c r="D25" s="196">
        <v>5.8</v>
      </c>
      <c r="E25" s="196">
        <v>5.8</v>
      </c>
      <c r="F25" s="334"/>
      <c r="G25" s="178"/>
      <c r="H25" s="329"/>
      <c r="I25" s="256">
        <v>5.8</v>
      </c>
      <c r="J25" s="180">
        <f t="shared" si="4"/>
        <v>1</v>
      </c>
      <c r="K25" s="196">
        <v>5.8</v>
      </c>
      <c r="L25" s="178">
        <f t="shared" si="5"/>
        <v>1</v>
      </c>
      <c r="M25" s="196">
        <v>5.8</v>
      </c>
      <c r="N25" s="178">
        <f t="shared" si="6"/>
        <v>1</v>
      </c>
      <c r="O25" s="186" t="s">
        <v>138</v>
      </c>
      <c r="P25" s="329">
        <v>2019</v>
      </c>
      <c r="Q25" s="261"/>
    </row>
    <row r="26" spans="1:17" ht="15">
      <c r="A26" s="329">
        <v>6</v>
      </c>
      <c r="B26" s="187">
        <v>625014</v>
      </c>
      <c r="C26" s="188" t="s">
        <v>143</v>
      </c>
      <c r="D26" s="196">
        <v>7.9</v>
      </c>
      <c r="E26" s="196">
        <v>7.9</v>
      </c>
      <c r="F26" s="334"/>
      <c r="G26" s="178"/>
      <c r="H26" s="329"/>
      <c r="I26" s="256">
        <v>7.9</v>
      </c>
      <c r="J26" s="180">
        <f t="shared" si="4"/>
        <v>1</v>
      </c>
      <c r="K26" s="196">
        <v>7.9</v>
      </c>
      <c r="L26" s="178">
        <f t="shared" si="5"/>
        <v>1</v>
      </c>
      <c r="M26" s="196">
        <v>7.9</v>
      </c>
      <c r="N26" s="178">
        <f t="shared" si="6"/>
        <v>1</v>
      </c>
      <c r="O26" s="186" t="s">
        <v>138</v>
      </c>
      <c r="P26" s="329">
        <v>2019</v>
      </c>
      <c r="Q26" s="261"/>
    </row>
    <row r="27" spans="1:17" ht="30">
      <c r="A27" s="329">
        <v>7</v>
      </c>
      <c r="B27" s="187">
        <v>624903</v>
      </c>
      <c r="C27" s="188" t="s">
        <v>144</v>
      </c>
      <c r="D27" s="196">
        <v>7.7</v>
      </c>
      <c r="E27" s="196">
        <v>7.7</v>
      </c>
      <c r="F27" s="334"/>
      <c r="G27" s="178"/>
      <c r="H27" s="329"/>
      <c r="I27" s="256">
        <v>7.7</v>
      </c>
      <c r="J27" s="180">
        <f t="shared" si="4"/>
        <v>1</v>
      </c>
      <c r="K27" s="196">
        <v>7.7</v>
      </c>
      <c r="L27" s="178">
        <f t="shared" si="5"/>
        <v>1</v>
      </c>
      <c r="M27" s="196">
        <v>7.7</v>
      </c>
      <c r="N27" s="178">
        <f t="shared" si="6"/>
        <v>1</v>
      </c>
      <c r="O27" s="186" t="s">
        <v>138</v>
      </c>
      <c r="P27" s="329">
        <v>2019</v>
      </c>
      <c r="Q27" s="261"/>
    </row>
    <row r="28" spans="1:17" ht="15">
      <c r="A28" s="329">
        <v>8</v>
      </c>
      <c r="B28" s="187">
        <v>624641</v>
      </c>
      <c r="C28" s="188" t="s">
        <v>145</v>
      </c>
      <c r="D28" s="196">
        <v>7.8</v>
      </c>
      <c r="E28" s="196">
        <v>7.8</v>
      </c>
      <c r="F28" s="334"/>
      <c r="G28" s="178"/>
      <c r="H28" s="329"/>
      <c r="I28" s="256">
        <v>7.8</v>
      </c>
      <c r="J28" s="180">
        <f t="shared" si="4"/>
        <v>1</v>
      </c>
      <c r="K28" s="196">
        <v>7.8</v>
      </c>
      <c r="L28" s="178">
        <f t="shared" si="5"/>
        <v>1</v>
      </c>
      <c r="M28" s="196">
        <v>7.8</v>
      </c>
      <c r="N28" s="178">
        <f t="shared" si="6"/>
        <v>1</v>
      </c>
      <c r="O28" s="186" t="s">
        <v>138</v>
      </c>
      <c r="P28" s="329">
        <v>2019</v>
      </c>
      <c r="Q28" s="261"/>
    </row>
    <row r="29" spans="1:17" ht="15">
      <c r="A29" s="329">
        <v>9</v>
      </c>
      <c r="B29" s="187">
        <v>624939</v>
      </c>
      <c r="C29" s="188" t="s">
        <v>146</v>
      </c>
      <c r="D29" s="196">
        <v>13.7</v>
      </c>
      <c r="E29" s="196">
        <v>13.7</v>
      </c>
      <c r="F29" s="334"/>
      <c r="G29" s="178"/>
      <c r="H29" s="329"/>
      <c r="I29" s="256">
        <v>13.7</v>
      </c>
      <c r="J29" s="180">
        <f t="shared" si="4"/>
        <v>1</v>
      </c>
      <c r="K29" s="196">
        <v>13.7</v>
      </c>
      <c r="L29" s="178">
        <f t="shared" si="5"/>
        <v>1</v>
      </c>
      <c r="M29" s="196">
        <v>13.7</v>
      </c>
      <c r="N29" s="178">
        <f t="shared" si="6"/>
        <v>1</v>
      </c>
      <c r="O29" s="186" t="s">
        <v>138</v>
      </c>
      <c r="P29" s="329">
        <v>2019</v>
      </c>
      <c r="Q29" s="261"/>
    </row>
    <row r="30" spans="1:17" ht="15">
      <c r="A30" s="329">
        <v>10</v>
      </c>
      <c r="B30" s="187">
        <v>624508</v>
      </c>
      <c r="C30" s="188" t="s">
        <v>147</v>
      </c>
      <c r="D30" s="196">
        <v>9.8000000000000007</v>
      </c>
      <c r="E30" s="196">
        <v>9.8000000000000007</v>
      </c>
      <c r="F30" s="334"/>
      <c r="G30" s="178"/>
      <c r="H30" s="329"/>
      <c r="I30" s="256">
        <v>9.8000000000000007</v>
      </c>
      <c r="J30" s="180">
        <f t="shared" si="4"/>
        <v>1</v>
      </c>
      <c r="K30" s="196">
        <v>9.8000000000000007</v>
      </c>
      <c r="L30" s="178">
        <f t="shared" si="5"/>
        <v>1</v>
      </c>
      <c r="M30" s="196">
        <v>9.8000000000000007</v>
      </c>
      <c r="N30" s="178">
        <f t="shared" si="6"/>
        <v>1</v>
      </c>
      <c r="O30" s="186" t="s">
        <v>138</v>
      </c>
      <c r="P30" s="329">
        <v>2019</v>
      </c>
      <c r="Q30" s="261"/>
    </row>
    <row r="31" spans="1:17" ht="15">
      <c r="A31" s="329">
        <v>11</v>
      </c>
      <c r="B31" s="187">
        <v>624942</v>
      </c>
      <c r="C31" s="188" t="s">
        <v>148</v>
      </c>
      <c r="D31" s="196">
        <v>6.2</v>
      </c>
      <c r="E31" s="196">
        <v>6.2</v>
      </c>
      <c r="F31" s="334"/>
      <c r="G31" s="178"/>
      <c r="H31" s="329"/>
      <c r="I31" s="256">
        <v>6.2</v>
      </c>
      <c r="J31" s="180">
        <f t="shared" si="4"/>
        <v>1</v>
      </c>
      <c r="K31" s="196">
        <v>6.2</v>
      </c>
      <c r="L31" s="178">
        <f t="shared" si="5"/>
        <v>1</v>
      </c>
      <c r="M31" s="196">
        <v>6.2</v>
      </c>
      <c r="N31" s="178">
        <f t="shared" si="6"/>
        <v>1</v>
      </c>
      <c r="O31" s="186" t="s">
        <v>138</v>
      </c>
      <c r="P31" s="329">
        <v>2019</v>
      </c>
      <c r="Q31" s="261"/>
    </row>
    <row r="32" spans="1:17" ht="15">
      <c r="A32" s="329">
        <v>12</v>
      </c>
      <c r="B32" s="187">
        <v>625042</v>
      </c>
      <c r="C32" s="188" t="s">
        <v>149</v>
      </c>
      <c r="D32" s="196">
        <v>7.6</v>
      </c>
      <c r="E32" s="196">
        <v>7.6</v>
      </c>
      <c r="F32" s="334"/>
      <c r="G32" s="178"/>
      <c r="H32" s="329"/>
      <c r="I32" s="256">
        <v>7.6</v>
      </c>
      <c r="J32" s="180">
        <f t="shared" si="4"/>
        <v>1</v>
      </c>
      <c r="K32" s="196">
        <v>7.6</v>
      </c>
      <c r="L32" s="178">
        <f t="shared" si="5"/>
        <v>1</v>
      </c>
      <c r="M32" s="196">
        <v>7.6</v>
      </c>
      <c r="N32" s="178">
        <f t="shared" si="6"/>
        <v>1</v>
      </c>
      <c r="O32" s="186" t="s">
        <v>138</v>
      </c>
      <c r="P32" s="329">
        <v>2019</v>
      </c>
      <c r="Q32" s="261"/>
    </row>
    <row r="33" spans="1:17" ht="15">
      <c r="A33" s="329">
        <v>13</v>
      </c>
      <c r="B33" s="187">
        <v>624873</v>
      </c>
      <c r="C33" s="188" t="s">
        <v>150</v>
      </c>
      <c r="D33" s="196">
        <v>1.9</v>
      </c>
      <c r="E33" s="196">
        <v>1.9</v>
      </c>
      <c r="F33" s="334"/>
      <c r="G33" s="178"/>
      <c r="H33" s="329"/>
      <c r="I33" s="256">
        <v>1.9</v>
      </c>
      <c r="J33" s="180">
        <f t="shared" si="4"/>
        <v>1</v>
      </c>
      <c r="K33" s="196">
        <v>1.9</v>
      </c>
      <c r="L33" s="178">
        <f t="shared" si="5"/>
        <v>1</v>
      </c>
      <c r="M33" s="196">
        <v>1.9</v>
      </c>
      <c r="N33" s="178">
        <f t="shared" si="6"/>
        <v>1</v>
      </c>
      <c r="O33" s="186" t="s">
        <v>138</v>
      </c>
      <c r="P33" s="329">
        <v>2019</v>
      </c>
      <c r="Q33" s="261"/>
    </row>
    <row r="34" spans="1:17" ht="15">
      <c r="A34" s="329">
        <v>14</v>
      </c>
      <c r="B34" s="187">
        <v>624648</v>
      </c>
      <c r="C34" s="188" t="s">
        <v>151</v>
      </c>
      <c r="D34" s="196">
        <v>1.6</v>
      </c>
      <c r="E34" s="196">
        <v>1.6</v>
      </c>
      <c r="F34" s="334"/>
      <c r="G34" s="178"/>
      <c r="H34" s="329"/>
      <c r="I34" s="256">
        <v>1.6</v>
      </c>
      <c r="J34" s="180">
        <f t="shared" si="4"/>
        <v>1</v>
      </c>
      <c r="K34" s="196">
        <v>1.6</v>
      </c>
      <c r="L34" s="178">
        <f t="shared" si="5"/>
        <v>1</v>
      </c>
      <c r="M34" s="196">
        <v>1.6</v>
      </c>
      <c r="N34" s="178">
        <f t="shared" si="6"/>
        <v>1</v>
      </c>
      <c r="O34" s="186" t="s">
        <v>138</v>
      </c>
      <c r="P34" s="329">
        <v>2019</v>
      </c>
      <c r="Q34" s="261"/>
    </row>
    <row r="35" spans="1:17" ht="15">
      <c r="A35" s="329">
        <v>15</v>
      </c>
      <c r="B35" s="187">
        <v>624637</v>
      </c>
      <c r="C35" s="188" t="s">
        <v>152</v>
      </c>
      <c r="D35" s="196">
        <v>28.4</v>
      </c>
      <c r="E35" s="196">
        <v>28.4</v>
      </c>
      <c r="F35" s="334"/>
      <c r="G35" s="178"/>
      <c r="H35" s="329"/>
      <c r="I35" s="256">
        <v>0.59999999999999787</v>
      </c>
      <c r="J35" s="180">
        <f t="shared" si="4"/>
        <v>2.1126760563380208E-2</v>
      </c>
      <c r="K35" s="196">
        <f>28.4-27.8</f>
        <v>0.59999999999999787</v>
      </c>
      <c r="L35" s="178">
        <f t="shared" si="5"/>
        <v>2.1126760563380208E-2</v>
      </c>
      <c r="M35" s="196">
        <f>28.4-13.9</f>
        <v>14.499999999999998</v>
      </c>
      <c r="N35" s="178">
        <f t="shared" si="6"/>
        <v>0.51056338028169013</v>
      </c>
      <c r="O35" s="186" t="s">
        <v>138</v>
      </c>
      <c r="P35" s="329">
        <v>2019</v>
      </c>
      <c r="Q35" s="261"/>
    </row>
    <row r="36" spans="1:17" ht="15">
      <c r="A36" s="329">
        <v>16</v>
      </c>
      <c r="B36" s="187">
        <v>624968</v>
      </c>
      <c r="C36" s="188" t="s">
        <v>153</v>
      </c>
      <c r="D36" s="196">
        <v>4.3</v>
      </c>
      <c r="E36" s="196">
        <v>4.3</v>
      </c>
      <c r="F36" s="334"/>
      <c r="G36" s="178"/>
      <c r="H36" s="329"/>
      <c r="I36" s="256">
        <v>4.3</v>
      </c>
      <c r="J36" s="180">
        <f t="shared" si="4"/>
        <v>1</v>
      </c>
      <c r="K36" s="196">
        <v>4.3</v>
      </c>
      <c r="L36" s="178">
        <f t="shared" si="5"/>
        <v>1</v>
      </c>
      <c r="M36" s="196">
        <v>4.3</v>
      </c>
      <c r="N36" s="178">
        <f t="shared" si="6"/>
        <v>1</v>
      </c>
      <c r="O36" s="186" t="s">
        <v>138</v>
      </c>
      <c r="P36" s="329">
        <v>2019</v>
      </c>
      <c r="Q36" s="261"/>
    </row>
    <row r="37" spans="1:17" ht="15">
      <c r="A37" s="329">
        <v>17</v>
      </c>
      <c r="B37" s="187">
        <v>624632</v>
      </c>
      <c r="C37" s="188" t="s">
        <v>154</v>
      </c>
      <c r="D37" s="196">
        <v>2.8</v>
      </c>
      <c r="E37" s="196">
        <v>2.8</v>
      </c>
      <c r="F37" s="334"/>
      <c r="G37" s="178"/>
      <c r="H37" s="329"/>
      <c r="I37" s="256">
        <v>2.8</v>
      </c>
      <c r="J37" s="180">
        <f t="shared" si="4"/>
        <v>1</v>
      </c>
      <c r="K37" s="196">
        <v>2.8</v>
      </c>
      <c r="L37" s="178">
        <f t="shared" si="5"/>
        <v>1</v>
      </c>
      <c r="M37" s="196">
        <v>2.8</v>
      </c>
      <c r="N37" s="178">
        <f t="shared" si="6"/>
        <v>1</v>
      </c>
      <c r="O37" s="186" t="s">
        <v>138</v>
      </c>
      <c r="P37" s="329">
        <v>2019</v>
      </c>
      <c r="Q37" s="261"/>
    </row>
    <row r="38" spans="1:17" ht="30">
      <c r="A38" s="329">
        <v>18</v>
      </c>
      <c r="B38" s="187">
        <v>624705</v>
      </c>
      <c r="C38" s="188" t="s">
        <v>155</v>
      </c>
      <c r="D38" s="196">
        <v>2.8</v>
      </c>
      <c r="E38" s="196">
        <v>2.8</v>
      </c>
      <c r="F38" s="334"/>
      <c r="G38" s="178"/>
      <c r="H38" s="329"/>
      <c r="I38" s="256">
        <v>2.8</v>
      </c>
      <c r="J38" s="180">
        <f t="shared" si="4"/>
        <v>1</v>
      </c>
      <c r="K38" s="196">
        <v>2.8</v>
      </c>
      <c r="L38" s="178">
        <f t="shared" si="5"/>
        <v>1</v>
      </c>
      <c r="M38" s="196">
        <v>2.8</v>
      </c>
      <c r="N38" s="178">
        <f t="shared" si="6"/>
        <v>1</v>
      </c>
      <c r="O38" s="186" t="s">
        <v>138</v>
      </c>
      <c r="P38" s="329">
        <v>2019</v>
      </c>
      <c r="Q38" s="261"/>
    </row>
    <row r="39" spans="1:17" ht="15">
      <c r="A39" s="329">
        <v>19</v>
      </c>
      <c r="B39" s="187">
        <v>624744</v>
      </c>
      <c r="C39" s="188" t="s">
        <v>156</v>
      </c>
      <c r="D39" s="196">
        <v>2.7</v>
      </c>
      <c r="E39" s="196">
        <v>2.7</v>
      </c>
      <c r="F39" s="334"/>
      <c r="G39" s="178"/>
      <c r="H39" s="329"/>
      <c r="I39" s="256">
        <v>2.7</v>
      </c>
      <c r="J39" s="180">
        <f t="shared" si="4"/>
        <v>1</v>
      </c>
      <c r="K39" s="196">
        <v>2.7</v>
      </c>
      <c r="L39" s="178">
        <f t="shared" si="5"/>
        <v>1</v>
      </c>
      <c r="M39" s="196">
        <v>2.7</v>
      </c>
      <c r="N39" s="178">
        <f t="shared" si="6"/>
        <v>1</v>
      </c>
      <c r="O39" s="186" t="s">
        <v>138</v>
      </c>
      <c r="P39" s="329">
        <v>2019</v>
      </c>
      <c r="Q39" s="261"/>
    </row>
    <row r="40" spans="1:17" ht="15">
      <c r="A40" s="329">
        <v>20</v>
      </c>
      <c r="B40" s="187">
        <v>624683</v>
      </c>
      <c r="C40" s="188" t="s">
        <v>157</v>
      </c>
      <c r="D40" s="196">
        <v>1.9</v>
      </c>
      <c r="E40" s="196">
        <v>1.9</v>
      </c>
      <c r="F40" s="334"/>
      <c r="G40" s="178"/>
      <c r="H40" s="329"/>
      <c r="I40" s="256">
        <v>1.9</v>
      </c>
      <c r="J40" s="180">
        <f t="shared" si="4"/>
        <v>1</v>
      </c>
      <c r="K40" s="196">
        <v>1.9</v>
      </c>
      <c r="L40" s="178">
        <f t="shared" si="5"/>
        <v>1</v>
      </c>
      <c r="M40" s="196">
        <v>1.9</v>
      </c>
      <c r="N40" s="178">
        <f t="shared" si="6"/>
        <v>1</v>
      </c>
      <c r="O40" s="186" t="s">
        <v>138</v>
      </c>
      <c r="P40" s="329">
        <v>2019</v>
      </c>
      <c r="Q40" s="261"/>
    </row>
    <row r="41" spans="1:17" ht="15">
      <c r="A41" s="329">
        <v>21</v>
      </c>
      <c r="B41" s="187">
        <v>624692</v>
      </c>
      <c r="C41" s="188" t="s">
        <v>158</v>
      </c>
      <c r="D41" s="196">
        <v>1.7</v>
      </c>
      <c r="E41" s="196">
        <v>1.7</v>
      </c>
      <c r="F41" s="334"/>
      <c r="G41" s="178"/>
      <c r="H41" s="329"/>
      <c r="I41" s="256">
        <v>1.7</v>
      </c>
      <c r="J41" s="180">
        <f t="shared" si="4"/>
        <v>1</v>
      </c>
      <c r="K41" s="196">
        <v>1.7</v>
      </c>
      <c r="L41" s="178">
        <f t="shared" si="5"/>
        <v>1</v>
      </c>
      <c r="M41" s="196">
        <v>1.7</v>
      </c>
      <c r="N41" s="178">
        <f t="shared" si="6"/>
        <v>1</v>
      </c>
      <c r="O41" s="186" t="s">
        <v>138</v>
      </c>
      <c r="P41" s="329">
        <v>2019</v>
      </c>
      <c r="Q41" s="261"/>
    </row>
    <row r="42" spans="1:17" ht="15">
      <c r="A42" s="329">
        <v>22</v>
      </c>
      <c r="B42" s="187">
        <v>624824</v>
      </c>
      <c r="C42" s="188" t="s">
        <v>159</v>
      </c>
      <c r="D42" s="196">
        <v>6.1</v>
      </c>
      <c r="E42" s="196">
        <v>6.1</v>
      </c>
      <c r="F42" s="334"/>
      <c r="G42" s="178"/>
      <c r="H42" s="329"/>
      <c r="I42" s="256">
        <v>6.1</v>
      </c>
      <c r="J42" s="180">
        <f t="shared" si="4"/>
        <v>1</v>
      </c>
      <c r="K42" s="196">
        <v>6.1</v>
      </c>
      <c r="L42" s="178">
        <f t="shared" si="5"/>
        <v>1</v>
      </c>
      <c r="M42" s="196">
        <v>6.1</v>
      </c>
      <c r="N42" s="178">
        <f t="shared" si="6"/>
        <v>1</v>
      </c>
      <c r="O42" s="186" t="s">
        <v>138</v>
      </c>
      <c r="P42" s="329">
        <v>2019</v>
      </c>
      <c r="Q42" s="261"/>
    </row>
    <row r="43" spans="1:17" ht="15">
      <c r="A43" s="329">
        <v>23</v>
      </c>
      <c r="B43" s="187">
        <v>625071</v>
      </c>
      <c r="C43" s="188" t="s">
        <v>160</v>
      </c>
      <c r="D43" s="196">
        <v>3.4</v>
      </c>
      <c r="E43" s="196">
        <v>3.4</v>
      </c>
      <c r="F43" s="334"/>
      <c r="G43" s="178"/>
      <c r="H43" s="329"/>
      <c r="I43" s="256">
        <v>3.4</v>
      </c>
      <c r="J43" s="180">
        <f t="shared" si="4"/>
        <v>1</v>
      </c>
      <c r="K43" s="196">
        <v>3.4</v>
      </c>
      <c r="L43" s="178">
        <f t="shared" si="5"/>
        <v>1</v>
      </c>
      <c r="M43" s="196">
        <v>3.4</v>
      </c>
      <c r="N43" s="178">
        <f t="shared" si="6"/>
        <v>1</v>
      </c>
      <c r="O43" s="186" t="s">
        <v>138</v>
      </c>
      <c r="P43" s="329">
        <v>2019</v>
      </c>
      <c r="Q43" s="261"/>
    </row>
    <row r="44" spans="1:17" ht="15">
      <c r="A44" s="329">
        <v>24</v>
      </c>
      <c r="B44" s="187">
        <v>624886</v>
      </c>
      <c r="C44" s="188" t="s">
        <v>161</v>
      </c>
      <c r="D44" s="196">
        <v>3</v>
      </c>
      <c r="E44" s="196">
        <v>3</v>
      </c>
      <c r="F44" s="334"/>
      <c r="G44" s="178"/>
      <c r="H44" s="329"/>
      <c r="I44" s="256">
        <v>0</v>
      </c>
      <c r="J44" s="180">
        <f t="shared" si="4"/>
        <v>0</v>
      </c>
      <c r="K44" s="196">
        <v>0</v>
      </c>
      <c r="L44" s="178">
        <f t="shared" si="5"/>
        <v>0</v>
      </c>
      <c r="M44" s="196">
        <v>3</v>
      </c>
      <c r="N44" s="178">
        <f t="shared" si="6"/>
        <v>1</v>
      </c>
      <c r="O44" s="186" t="s">
        <v>138</v>
      </c>
      <c r="P44" s="329">
        <v>2019</v>
      </c>
      <c r="Q44" s="261"/>
    </row>
    <row r="45" spans="1:17" ht="15">
      <c r="A45" s="329">
        <v>25</v>
      </c>
      <c r="B45" s="187">
        <v>624920</v>
      </c>
      <c r="C45" s="188" t="s">
        <v>162</v>
      </c>
      <c r="D45" s="196">
        <v>4</v>
      </c>
      <c r="E45" s="196">
        <v>4</v>
      </c>
      <c r="F45" s="334"/>
      <c r="G45" s="178"/>
      <c r="H45" s="329"/>
      <c r="I45" s="256">
        <v>4</v>
      </c>
      <c r="J45" s="180">
        <f t="shared" si="4"/>
        <v>1</v>
      </c>
      <c r="K45" s="196">
        <v>4</v>
      </c>
      <c r="L45" s="178">
        <f t="shared" si="5"/>
        <v>1</v>
      </c>
      <c r="M45" s="196">
        <v>4</v>
      </c>
      <c r="N45" s="178">
        <f t="shared" si="6"/>
        <v>1</v>
      </c>
      <c r="O45" s="186" t="s">
        <v>138</v>
      </c>
      <c r="P45" s="329">
        <v>2019</v>
      </c>
      <c r="Q45" s="261"/>
    </row>
    <row r="46" spans="1:17" ht="15">
      <c r="A46" s="329">
        <v>26</v>
      </c>
      <c r="B46" s="187">
        <v>624856</v>
      </c>
      <c r="C46" s="188" t="s">
        <v>163</v>
      </c>
      <c r="D46" s="196">
        <v>1.7</v>
      </c>
      <c r="E46" s="196">
        <v>1.7</v>
      </c>
      <c r="F46" s="334"/>
      <c r="G46" s="178"/>
      <c r="H46" s="329"/>
      <c r="I46" s="256">
        <v>1.7</v>
      </c>
      <c r="J46" s="180">
        <f t="shared" si="4"/>
        <v>1</v>
      </c>
      <c r="K46" s="196">
        <v>1.7</v>
      </c>
      <c r="L46" s="178">
        <f t="shared" si="5"/>
        <v>1</v>
      </c>
      <c r="M46" s="196">
        <v>1.7</v>
      </c>
      <c r="N46" s="178">
        <f t="shared" si="6"/>
        <v>1</v>
      </c>
      <c r="O46" s="186" t="s">
        <v>138</v>
      </c>
      <c r="P46" s="329">
        <v>2019</v>
      </c>
      <c r="Q46" s="261"/>
    </row>
    <row r="47" spans="1:17" ht="15">
      <c r="A47" s="329">
        <v>27</v>
      </c>
      <c r="B47" s="187">
        <v>624784</v>
      </c>
      <c r="C47" s="188" t="s">
        <v>164</v>
      </c>
      <c r="D47" s="196">
        <v>6.4</v>
      </c>
      <c r="E47" s="196">
        <v>6.4</v>
      </c>
      <c r="F47" s="334"/>
      <c r="G47" s="178"/>
      <c r="H47" s="329"/>
      <c r="I47" s="256">
        <v>6.4</v>
      </c>
      <c r="J47" s="180">
        <f t="shared" si="4"/>
        <v>1</v>
      </c>
      <c r="K47" s="196">
        <v>6.4</v>
      </c>
      <c r="L47" s="178">
        <f t="shared" si="5"/>
        <v>1</v>
      </c>
      <c r="M47" s="196">
        <v>6.4</v>
      </c>
      <c r="N47" s="178">
        <f t="shared" si="6"/>
        <v>1</v>
      </c>
      <c r="O47" s="186" t="s">
        <v>138</v>
      </c>
      <c r="P47" s="329">
        <v>2019</v>
      </c>
      <c r="Q47" s="261"/>
    </row>
    <row r="48" spans="1:17" ht="60">
      <c r="A48" s="329">
        <v>28</v>
      </c>
      <c r="B48" s="187">
        <v>624945</v>
      </c>
      <c r="C48" s="188" t="s">
        <v>165</v>
      </c>
      <c r="D48" s="196">
        <v>1.7</v>
      </c>
      <c r="E48" s="196">
        <v>1.7</v>
      </c>
      <c r="F48" s="334"/>
      <c r="G48" s="178"/>
      <c r="H48" s="329"/>
      <c r="I48" s="196">
        <v>1.7</v>
      </c>
      <c r="J48" s="180">
        <f t="shared" si="4"/>
        <v>1</v>
      </c>
      <c r="K48" s="196">
        <v>1.7</v>
      </c>
      <c r="L48" s="178">
        <f t="shared" si="5"/>
        <v>1</v>
      </c>
      <c r="M48" s="196">
        <v>1.7</v>
      </c>
      <c r="N48" s="178">
        <f t="shared" si="6"/>
        <v>1</v>
      </c>
      <c r="O48" s="186" t="s">
        <v>138</v>
      </c>
      <c r="P48" s="329">
        <v>2019</v>
      </c>
    </row>
    <row r="49" spans="1:20" ht="30">
      <c r="A49" s="329">
        <v>29</v>
      </c>
      <c r="B49" s="187">
        <v>624548</v>
      </c>
      <c r="C49" s="188" t="s">
        <v>166</v>
      </c>
      <c r="D49" s="196">
        <v>1.3</v>
      </c>
      <c r="E49" s="196">
        <v>1.3</v>
      </c>
      <c r="F49" s="334"/>
      <c r="G49" s="178"/>
      <c r="H49" s="329"/>
      <c r="I49" s="256">
        <v>1.3</v>
      </c>
      <c r="J49" s="180">
        <f t="shared" si="4"/>
        <v>1</v>
      </c>
      <c r="K49" s="196">
        <v>1.3</v>
      </c>
      <c r="L49" s="178">
        <f t="shared" si="5"/>
        <v>1</v>
      </c>
      <c r="M49" s="196">
        <v>1.3</v>
      </c>
      <c r="N49" s="178">
        <f t="shared" si="6"/>
        <v>1</v>
      </c>
      <c r="O49" s="186" t="s">
        <v>138</v>
      </c>
      <c r="P49" s="329">
        <v>2019</v>
      </c>
    </row>
    <row r="50" spans="1:20" ht="90">
      <c r="A50" s="329">
        <v>30</v>
      </c>
      <c r="B50" s="187">
        <v>624950</v>
      </c>
      <c r="C50" s="188" t="s">
        <v>167</v>
      </c>
      <c r="D50" s="196">
        <v>0.4</v>
      </c>
      <c r="E50" s="196">
        <v>0.4</v>
      </c>
      <c r="F50" s="334"/>
      <c r="G50" s="178"/>
      <c r="H50" s="329"/>
      <c r="I50" s="256">
        <v>0.4</v>
      </c>
      <c r="J50" s="180">
        <f t="shared" si="4"/>
        <v>1</v>
      </c>
      <c r="K50" s="196">
        <v>0.4</v>
      </c>
      <c r="L50" s="178">
        <f t="shared" si="5"/>
        <v>1</v>
      </c>
      <c r="M50" s="196">
        <v>0.4</v>
      </c>
      <c r="N50" s="178">
        <f t="shared" si="6"/>
        <v>1</v>
      </c>
      <c r="O50" s="186" t="s">
        <v>138</v>
      </c>
      <c r="P50" s="329">
        <v>2019</v>
      </c>
    </row>
    <row r="51" spans="1:20" ht="90">
      <c r="A51" s="329">
        <v>31</v>
      </c>
      <c r="B51" s="187">
        <v>624734</v>
      </c>
      <c r="C51" s="188" t="s">
        <v>168</v>
      </c>
      <c r="D51" s="196">
        <v>3.2</v>
      </c>
      <c r="E51" s="196">
        <v>3.2</v>
      </c>
      <c r="F51" s="334"/>
      <c r="G51" s="178"/>
      <c r="H51" s="329"/>
      <c r="I51" s="256">
        <v>3.2</v>
      </c>
      <c r="J51" s="180">
        <f t="shared" si="4"/>
        <v>1</v>
      </c>
      <c r="K51" s="196">
        <v>3.2</v>
      </c>
      <c r="L51" s="178">
        <f t="shared" si="5"/>
        <v>1</v>
      </c>
      <c r="M51" s="196">
        <v>3.2</v>
      </c>
      <c r="N51" s="178">
        <f t="shared" si="6"/>
        <v>1</v>
      </c>
      <c r="O51" s="186" t="s">
        <v>138</v>
      </c>
      <c r="P51" s="329">
        <v>2019</v>
      </c>
    </row>
    <row r="52" spans="1:20" ht="75">
      <c r="A52" s="329">
        <v>32</v>
      </c>
      <c r="B52" s="187">
        <v>624752</v>
      </c>
      <c r="C52" s="188" t="s">
        <v>169</v>
      </c>
      <c r="D52" s="196">
        <v>10.3</v>
      </c>
      <c r="E52" s="196">
        <v>10.3</v>
      </c>
      <c r="F52" s="334"/>
      <c r="G52" s="178"/>
      <c r="H52" s="329"/>
      <c r="I52" s="256">
        <v>10.3</v>
      </c>
      <c r="J52" s="180">
        <f t="shared" si="4"/>
        <v>1</v>
      </c>
      <c r="K52" s="196">
        <v>10.3</v>
      </c>
      <c r="L52" s="178">
        <f t="shared" si="5"/>
        <v>1</v>
      </c>
      <c r="M52" s="196">
        <v>10.3</v>
      </c>
      <c r="N52" s="178">
        <f t="shared" si="6"/>
        <v>1</v>
      </c>
      <c r="O52" s="186" t="s">
        <v>138</v>
      </c>
      <c r="P52" s="329">
        <v>2019</v>
      </c>
    </row>
    <row r="53" spans="1:20" ht="60">
      <c r="A53" s="329">
        <v>33</v>
      </c>
      <c r="B53" s="187">
        <v>624829</v>
      </c>
      <c r="C53" s="188" t="s">
        <v>170</v>
      </c>
      <c r="D53" s="196">
        <v>5.5</v>
      </c>
      <c r="E53" s="196">
        <v>5.5</v>
      </c>
      <c r="F53" s="334"/>
      <c r="G53" s="178"/>
      <c r="H53" s="329"/>
      <c r="I53" s="256">
        <v>5.5</v>
      </c>
      <c r="J53" s="180">
        <f t="shared" si="4"/>
        <v>1</v>
      </c>
      <c r="K53" s="196">
        <v>5.5</v>
      </c>
      <c r="L53" s="178">
        <f t="shared" si="5"/>
        <v>1</v>
      </c>
      <c r="M53" s="196">
        <v>5.5</v>
      </c>
      <c r="N53" s="178">
        <f t="shared" si="6"/>
        <v>1</v>
      </c>
      <c r="O53" s="186" t="s">
        <v>138</v>
      </c>
      <c r="P53" s="329">
        <v>2019</v>
      </c>
    </row>
    <row r="54" spans="1:20" ht="75">
      <c r="A54" s="329">
        <v>34</v>
      </c>
      <c r="B54" s="187">
        <v>624847</v>
      </c>
      <c r="C54" s="188" t="s">
        <v>171</v>
      </c>
      <c r="D54" s="196">
        <v>5.0999999999999996</v>
      </c>
      <c r="E54" s="196">
        <v>5.0999999999999996</v>
      </c>
      <c r="F54" s="334"/>
      <c r="G54" s="178"/>
      <c r="H54" s="329"/>
      <c r="I54" s="256">
        <v>5.0999999999999996</v>
      </c>
      <c r="J54" s="180">
        <f t="shared" si="4"/>
        <v>1</v>
      </c>
      <c r="K54" s="196">
        <v>5.0999999999999996</v>
      </c>
      <c r="L54" s="178">
        <f t="shared" si="5"/>
        <v>1</v>
      </c>
      <c r="M54" s="196">
        <v>5.0999999999999996</v>
      </c>
      <c r="N54" s="178">
        <f t="shared" si="6"/>
        <v>1</v>
      </c>
      <c r="O54" s="186" t="s">
        <v>138</v>
      </c>
      <c r="P54" s="329">
        <v>2019</v>
      </c>
    </row>
    <row r="55" spans="1:20" ht="75">
      <c r="A55" s="329">
        <v>35</v>
      </c>
      <c r="B55" s="187">
        <v>624509</v>
      </c>
      <c r="C55" s="188" t="s">
        <v>172</v>
      </c>
      <c r="D55" s="196">
        <v>0.9</v>
      </c>
      <c r="E55" s="196">
        <v>0.9</v>
      </c>
      <c r="F55" s="334"/>
      <c r="G55" s="178"/>
      <c r="H55" s="329"/>
      <c r="I55" s="256">
        <v>0.9</v>
      </c>
      <c r="J55" s="180">
        <f t="shared" si="4"/>
        <v>1</v>
      </c>
      <c r="K55" s="196">
        <v>0.9</v>
      </c>
      <c r="L55" s="178">
        <f t="shared" si="5"/>
        <v>1</v>
      </c>
      <c r="M55" s="196">
        <v>0.9</v>
      </c>
      <c r="N55" s="178">
        <f t="shared" si="6"/>
        <v>1</v>
      </c>
      <c r="O55" s="186" t="s">
        <v>138</v>
      </c>
      <c r="P55" s="329">
        <v>2019</v>
      </c>
    </row>
    <row r="56" spans="1:20" ht="60">
      <c r="A56" s="329">
        <v>36</v>
      </c>
      <c r="B56" s="187">
        <v>625033</v>
      </c>
      <c r="C56" s="188" t="s">
        <v>173</v>
      </c>
      <c r="D56" s="196">
        <v>3.7</v>
      </c>
      <c r="E56" s="196">
        <v>3.7</v>
      </c>
      <c r="F56" s="334"/>
      <c r="G56" s="178"/>
      <c r="H56" s="329"/>
      <c r="I56" s="256">
        <v>3.7</v>
      </c>
      <c r="J56" s="180">
        <f t="shared" si="4"/>
        <v>1</v>
      </c>
      <c r="K56" s="196">
        <v>3.7</v>
      </c>
      <c r="L56" s="178">
        <f t="shared" si="5"/>
        <v>1</v>
      </c>
      <c r="M56" s="196">
        <v>3.7</v>
      </c>
      <c r="N56" s="178">
        <f t="shared" si="6"/>
        <v>1</v>
      </c>
      <c r="O56" s="186" t="s">
        <v>138</v>
      </c>
      <c r="P56" s="329">
        <v>2019</v>
      </c>
    </row>
    <row r="57" spans="1:20" ht="75">
      <c r="A57" s="329">
        <v>37</v>
      </c>
      <c r="B57" s="187">
        <v>624832</v>
      </c>
      <c r="C57" s="188" t="s">
        <v>174</v>
      </c>
      <c r="D57" s="196">
        <v>1.9</v>
      </c>
      <c r="E57" s="196">
        <v>1.9</v>
      </c>
      <c r="F57" s="334"/>
      <c r="G57" s="178"/>
      <c r="H57" s="329"/>
      <c r="I57" s="256">
        <v>1.9</v>
      </c>
      <c r="J57" s="180">
        <f t="shared" si="4"/>
        <v>1</v>
      </c>
      <c r="K57" s="196">
        <v>1.9</v>
      </c>
      <c r="L57" s="178">
        <f t="shared" si="5"/>
        <v>1</v>
      </c>
      <c r="M57" s="196">
        <v>1.9</v>
      </c>
      <c r="N57" s="178">
        <f t="shared" si="6"/>
        <v>1</v>
      </c>
      <c r="O57" s="186" t="s">
        <v>138</v>
      </c>
      <c r="P57" s="329">
        <v>2019</v>
      </c>
    </row>
    <row r="58" spans="1:20" ht="30">
      <c r="A58" s="329">
        <v>38</v>
      </c>
      <c r="B58" s="187">
        <v>625008</v>
      </c>
      <c r="C58" s="188" t="s">
        <v>175</v>
      </c>
      <c r="D58" s="196">
        <v>1.4</v>
      </c>
      <c r="E58" s="196">
        <v>1.4</v>
      </c>
      <c r="F58" s="334"/>
      <c r="G58" s="178"/>
      <c r="H58" s="329"/>
      <c r="I58" s="256">
        <v>1.4</v>
      </c>
      <c r="J58" s="180">
        <f t="shared" si="4"/>
        <v>1</v>
      </c>
      <c r="K58" s="196">
        <v>1.4</v>
      </c>
      <c r="L58" s="178">
        <f t="shared" si="5"/>
        <v>1</v>
      </c>
      <c r="M58" s="196">
        <v>1.4</v>
      </c>
      <c r="N58" s="178">
        <f t="shared" si="6"/>
        <v>1</v>
      </c>
      <c r="O58" s="186" t="s">
        <v>138</v>
      </c>
      <c r="P58" s="329">
        <v>2019</v>
      </c>
    </row>
    <row r="59" spans="1:20" ht="30">
      <c r="A59" s="329">
        <v>39</v>
      </c>
      <c r="B59" s="187">
        <v>624887</v>
      </c>
      <c r="C59" s="188" t="s">
        <v>176</v>
      </c>
      <c r="D59" s="196">
        <v>2.6</v>
      </c>
      <c r="E59" s="196">
        <v>2.6</v>
      </c>
      <c r="F59" s="334"/>
      <c r="G59" s="178"/>
      <c r="H59" s="329"/>
      <c r="I59" s="256">
        <v>2.6</v>
      </c>
      <c r="J59" s="180">
        <f t="shared" si="4"/>
        <v>1</v>
      </c>
      <c r="K59" s="196">
        <v>2.6</v>
      </c>
      <c r="L59" s="178">
        <f t="shared" si="5"/>
        <v>1</v>
      </c>
      <c r="M59" s="196">
        <v>2.6</v>
      </c>
      <c r="N59" s="178">
        <f t="shared" si="6"/>
        <v>1</v>
      </c>
      <c r="O59" s="186" t="s">
        <v>138</v>
      </c>
      <c r="P59" s="329">
        <v>2019</v>
      </c>
    </row>
    <row r="60" spans="1:20" ht="30">
      <c r="A60" s="329">
        <v>40</v>
      </c>
      <c r="B60" s="187">
        <v>624868</v>
      </c>
      <c r="C60" s="188" t="s">
        <v>177</v>
      </c>
      <c r="D60" s="196">
        <v>31.3</v>
      </c>
      <c r="E60" s="196">
        <v>31.3</v>
      </c>
      <c r="F60" s="334"/>
      <c r="G60" s="178"/>
      <c r="H60" s="329"/>
      <c r="I60" s="256">
        <v>31.3</v>
      </c>
      <c r="J60" s="180">
        <f t="shared" si="4"/>
        <v>1</v>
      </c>
      <c r="K60" s="196">
        <v>31.3</v>
      </c>
      <c r="L60" s="178">
        <f t="shared" si="5"/>
        <v>1</v>
      </c>
      <c r="M60" s="196">
        <v>31.3</v>
      </c>
      <c r="N60" s="178">
        <f>M60/E60</f>
        <v>1</v>
      </c>
      <c r="O60" s="186" t="s">
        <v>138</v>
      </c>
      <c r="P60" s="329">
        <v>2019</v>
      </c>
    </row>
    <row r="61" spans="1:20" ht="15">
      <c r="A61" s="824" t="s">
        <v>57</v>
      </c>
      <c r="B61" s="824"/>
      <c r="C61" s="824"/>
      <c r="D61" s="184">
        <f>SUM(D21:D60)</f>
        <v>249.10000000000002</v>
      </c>
      <c r="E61" s="184">
        <f>SUM(E21:E60)</f>
        <v>249.10000000000002</v>
      </c>
      <c r="F61" s="184"/>
      <c r="G61" s="185"/>
      <c r="H61" s="332"/>
      <c r="I61" s="184">
        <f>SUM(I21:I60)</f>
        <v>201.70000000000002</v>
      </c>
      <c r="J61" s="185">
        <f>I61/E61</f>
        <v>0.80971497390606184</v>
      </c>
      <c r="K61" s="184">
        <f>SUM(K21:K60)</f>
        <v>201.70000000000002</v>
      </c>
      <c r="L61" s="185">
        <f>K61/E61</f>
        <v>0.80971497390606184</v>
      </c>
      <c r="M61" s="184">
        <f>SUM(M21:M60)</f>
        <v>235.20000000000002</v>
      </c>
      <c r="N61" s="185">
        <f t="shared" si="6"/>
        <v>0.94419911682055402</v>
      </c>
      <c r="O61" s="332"/>
      <c r="P61" s="97"/>
    </row>
    <row r="62" spans="1:20" ht="14.25">
      <c r="A62" s="828" t="s">
        <v>56</v>
      </c>
      <c r="B62" s="828"/>
      <c r="C62" s="828"/>
      <c r="D62" s="828"/>
      <c r="E62" s="828"/>
      <c r="F62" s="828"/>
      <c r="G62" s="828"/>
      <c r="H62" s="828"/>
      <c r="I62" s="828"/>
      <c r="J62" s="828"/>
      <c r="K62" s="828"/>
      <c r="L62" s="828"/>
      <c r="M62" s="828"/>
      <c r="N62" s="828"/>
      <c r="O62" s="828"/>
      <c r="P62" s="828"/>
    </row>
    <row r="63" spans="1:20" ht="30">
      <c r="A63" s="329">
        <v>1</v>
      </c>
      <c r="B63" s="264">
        <v>333605</v>
      </c>
      <c r="C63" s="188" t="s">
        <v>178</v>
      </c>
      <c r="D63" s="196">
        <v>1.1000000000000001</v>
      </c>
      <c r="E63" s="196">
        <v>1.1000000000000001</v>
      </c>
      <c r="F63" s="177"/>
      <c r="G63" s="178"/>
      <c r="H63" s="196"/>
      <c r="I63" s="196">
        <v>0.2</v>
      </c>
      <c r="J63" s="178">
        <f>I63/E63</f>
        <v>0.18181818181818182</v>
      </c>
      <c r="K63" s="177">
        <v>0.2</v>
      </c>
      <c r="L63" s="178">
        <f>K63/E63</f>
        <v>0.18181818181818182</v>
      </c>
      <c r="M63" s="328">
        <v>1.1000000000000001</v>
      </c>
      <c r="N63" s="178">
        <f>M63/E63</f>
        <v>1</v>
      </c>
      <c r="O63" s="186" t="s">
        <v>138</v>
      </c>
      <c r="P63" s="329">
        <v>2019</v>
      </c>
      <c r="T63" s="261"/>
    </row>
    <row r="64" spans="1:20" ht="30">
      <c r="A64" s="329">
        <v>2</v>
      </c>
      <c r="B64" s="187">
        <v>333606</v>
      </c>
      <c r="C64" s="188" t="s">
        <v>179</v>
      </c>
      <c r="D64" s="196">
        <v>2.6</v>
      </c>
      <c r="E64" s="196">
        <v>2.6</v>
      </c>
      <c r="F64" s="177"/>
      <c r="G64" s="178"/>
      <c r="H64" s="196"/>
      <c r="I64" s="196">
        <v>1.8</v>
      </c>
      <c r="J64" s="178">
        <f t="shared" ref="J64:J127" si="7">I64/E64</f>
        <v>0.69230769230769229</v>
      </c>
      <c r="K64" s="177">
        <v>1.8</v>
      </c>
      <c r="L64" s="178">
        <f t="shared" ref="L64:L127" si="8">K64/E64</f>
        <v>0.69230769230769229</v>
      </c>
      <c r="M64" s="196">
        <v>2.6</v>
      </c>
      <c r="N64" s="178">
        <f t="shared" ref="N64:N127" si="9">M64/E64</f>
        <v>1</v>
      </c>
      <c r="O64" s="186" t="s">
        <v>138</v>
      </c>
      <c r="P64" s="329">
        <v>2019</v>
      </c>
      <c r="T64" s="261"/>
    </row>
    <row r="65" spans="1:20" ht="30">
      <c r="A65" s="329">
        <v>3</v>
      </c>
      <c r="B65" s="187">
        <v>333626</v>
      </c>
      <c r="C65" s="188" t="s">
        <v>180</v>
      </c>
      <c r="D65" s="196">
        <v>0.4</v>
      </c>
      <c r="E65" s="196">
        <v>0.4</v>
      </c>
      <c r="F65" s="177"/>
      <c r="G65" s="178"/>
      <c r="H65" s="196"/>
      <c r="I65" s="196">
        <v>0</v>
      </c>
      <c r="J65" s="178">
        <f t="shared" si="7"/>
        <v>0</v>
      </c>
      <c r="K65" s="177">
        <v>0.4</v>
      </c>
      <c r="L65" s="178">
        <f t="shared" si="8"/>
        <v>1</v>
      </c>
      <c r="M65" s="190">
        <v>0.4</v>
      </c>
      <c r="N65" s="178">
        <f t="shared" si="9"/>
        <v>1</v>
      </c>
      <c r="O65" s="186" t="s">
        <v>138</v>
      </c>
      <c r="P65" s="329">
        <v>2019</v>
      </c>
      <c r="T65" s="261"/>
    </row>
    <row r="66" spans="1:20" ht="30">
      <c r="A66" s="329">
        <v>4</v>
      </c>
      <c r="B66" s="187">
        <v>335348</v>
      </c>
      <c r="C66" s="188" t="s">
        <v>181</v>
      </c>
      <c r="D66" s="196">
        <v>0.5</v>
      </c>
      <c r="E66" s="196">
        <v>0.5</v>
      </c>
      <c r="F66" s="177"/>
      <c r="G66" s="178"/>
      <c r="H66" s="196"/>
      <c r="I66" s="196">
        <v>0.2</v>
      </c>
      <c r="J66" s="178">
        <f t="shared" si="7"/>
        <v>0.4</v>
      </c>
      <c r="K66" s="177">
        <v>0.2</v>
      </c>
      <c r="L66" s="178">
        <f t="shared" si="8"/>
        <v>0.4</v>
      </c>
      <c r="M66" s="328">
        <v>0.5</v>
      </c>
      <c r="N66" s="178">
        <f t="shared" si="9"/>
        <v>1</v>
      </c>
      <c r="O66" s="186" t="s">
        <v>138</v>
      </c>
      <c r="P66" s="329">
        <v>2019</v>
      </c>
      <c r="T66" s="261"/>
    </row>
    <row r="67" spans="1:20" ht="30">
      <c r="A67" s="329">
        <v>5</v>
      </c>
      <c r="B67" s="187">
        <v>335544</v>
      </c>
      <c r="C67" s="188" t="s">
        <v>182</v>
      </c>
      <c r="D67" s="196">
        <v>0.3</v>
      </c>
      <c r="E67" s="196">
        <v>0.3</v>
      </c>
      <c r="F67" s="177"/>
      <c r="G67" s="178"/>
      <c r="H67" s="196"/>
      <c r="I67" s="196">
        <v>0</v>
      </c>
      <c r="J67" s="178">
        <f t="shared" si="7"/>
        <v>0</v>
      </c>
      <c r="K67" s="177">
        <v>0.3</v>
      </c>
      <c r="L67" s="178">
        <f t="shared" si="8"/>
        <v>1</v>
      </c>
      <c r="M67" s="196">
        <v>0.3</v>
      </c>
      <c r="N67" s="178">
        <f t="shared" si="9"/>
        <v>1</v>
      </c>
      <c r="O67" s="186" t="s">
        <v>138</v>
      </c>
      <c r="P67" s="329">
        <v>2019</v>
      </c>
      <c r="T67" s="261"/>
    </row>
    <row r="68" spans="1:20" ht="30">
      <c r="A68" s="329">
        <v>6</v>
      </c>
      <c r="B68" s="187" t="s">
        <v>183</v>
      </c>
      <c r="C68" s="188" t="s">
        <v>184</v>
      </c>
      <c r="D68" s="196">
        <v>0.2</v>
      </c>
      <c r="E68" s="196">
        <v>0.2</v>
      </c>
      <c r="F68" s="177"/>
      <c r="G68" s="178"/>
      <c r="H68" s="196"/>
      <c r="I68" s="196">
        <v>0.1</v>
      </c>
      <c r="J68" s="178">
        <f t="shared" si="7"/>
        <v>0.5</v>
      </c>
      <c r="K68" s="177">
        <v>0.1</v>
      </c>
      <c r="L68" s="178">
        <f t="shared" si="8"/>
        <v>0.5</v>
      </c>
      <c r="M68" s="328">
        <v>0.2</v>
      </c>
      <c r="N68" s="178">
        <f t="shared" si="9"/>
        <v>1</v>
      </c>
      <c r="O68" s="186" t="s">
        <v>138</v>
      </c>
      <c r="P68" s="329">
        <v>2019</v>
      </c>
      <c r="T68" s="261"/>
    </row>
    <row r="69" spans="1:20" ht="15">
      <c r="A69" s="329">
        <v>7</v>
      </c>
      <c r="B69" s="187" t="s">
        <v>185</v>
      </c>
      <c r="C69" s="188" t="s">
        <v>186</v>
      </c>
      <c r="D69" s="196">
        <v>1.1000000000000001</v>
      </c>
      <c r="E69" s="196">
        <v>1.1000000000000001</v>
      </c>
      <c r="F69" s="177"/>
      <c r="G69" s="178"/>
      <c r="H69" s="196"/>
      <c r="I69" s="196">
        <v>0.3</v>
      </c>
      <c r="J69" s="178">
        <f t="shared" si="7"/>
        <v>0.27272727272727271</v>
      </c>
      <c r="K69" s="177">
        <v>0.3</v>
      </c>
      <c r="L69" s="178">
        <f t="shared" si="8"/>
        <v>0.27272727272727271</v>
      </c>
      <c r="M69" s="328">
        <v>1.1000000000000001</v>
      </c>
      <c r="N69" s="178">
        <f t="shared" si="9"/>
        <v>1</v>
      </c>
      <c r="O69" s="186" t="s">
        <v>138</v>
      </c>
      <c r="P69" s="329">
        <v>2019</v>
      </c>
      <c r="T69" s="261"/>
    </row>
    <row r="70" spans="1:20" ht="30">
      <c r="A70" s="329">
        <v>8</v>
      </c>
      <c r="B70" s="187" t="s">
        <v>187</v>
      </c>
      <c r="C70" s="188" t="s">
        <v>188</v>
      </c>
      <c r="D70" s="196">
        <v>0.1</v>
      </c>
      <c r="E70" s="196">
        <v>0.1</v>
      </c>
      <c r="F70" s="177"/>
      <c r="G70" s="178"/>
      <c r="H70" s="196"/>
      <c r="I70" s="196">
        <v>0</v>
      </c>
      <c r="J70" s="178">
        <f t="shared" si="7"/>
        <v>0</v>
      </c>
      <c r="K70" s="177">
        <v>0</v>
      </c>
      <c r="L70" s="178">
        <f t="shared" si="8"/>
        <v>0</v>
      </c>
      <c r="M70" s="328">
        <v>0.1</v>
      </c>
      <c r="N70" s="178">
        <f t="shared" si="9"/>
        <v>1</v>
      </c>
      <c r="O70" s="186" t="s">
        <v>138</v>
      </c>
      <c r="P70" s="329">
        <v>2019</v>
      </c>
      <c r="T70" s="261"/>
    </row>
    <row r="71" spans="1:20" ht="30">
      <c r="A71" s="329">
        <v>9</v>
      </c>
      <c r="B71" s="187" t="s">
        <v>189</v>
      </c>
      <c r="C71" s="188" t="s">
        <v>190</v>
      </c>
      <c r="D71" s="196">
        <v>0.5</v>
      </c>
      <c r="E71" s="196">
        <v>0.5</v>
      </c>
      <c r="F71" s="177"/>
      <c r="G71" s="178"/>
      <c r="H71" s="196"/>
      <c r="I71" s="196">
        <v>0.2</v>
      </c>
      <c r="J71" s="178">
        <f t="shared" si="7"/>
        <v>0.4</v>
      </c>
      <c r="K71" s="177">
        <v>0.2</v>
      </c>
      <c r="L71" s="178">
        <f t="shared" si="8"/>
        <v>0.4</v>
      </c>
      <c r="M71" s="328">
        <v>0.5</v>
      </c>
      <c r="N71" s="178">
        <f t="shared" si="9"/>
        <v>1</v>
      </c>
      <c r="O71" s="186" t="s">
        <v>138</v>
      </c>
      <c r="P71" s="329">
        <v>2019</v>
      </c>
      <c r="T71" s="261"/>
    </row>
    <row r="72" spans="1:20" ht="30">
      <c r="A72" s="329">
        <v>10</v>
      </c>
      <c r="B72" s="187" t="s">
        <v>191</v>
      </c>
      <c r="C72" s="188" t="s">
        <v>192</v>
      </c>
      <c r="D72" s="196">
        <v>1.1000000000000001</v>
      </c>
      <c r="E72" s="196">
        <v>1.1000000000000001</v>
      </c>
      <c r="F72" s="177"/>
      <c r="G72" s="178"/>
      <c r="H72" s="196"/>
      <c r="I72" s="196">
        <v>0.8</v>
      </c>
      <c r="J72" s="178">
        <f t="shared" si="7"/>
        <v>0.72727272727272729</v>
      </c>
      <c r="K72" s="177">
        <v>0.8</v>
      </c>
      <c r="L72" s="178">
        <f t="shared" si="8"/>
        <v>0.72727272727272729</v>
      </c>
      <c r="M72" s="328">
        <v>1.1000000000000001</v>
      </c>
      <c r="N72" s="178">
        <f t="shared" si="9"/>
        <v>1</v>
      </c>
      <c r="O72" s="186" t="s">
        <v>138</v>
      </c>
      <c r="P72" s="329">
        <v>2019</v>
      </c>
      <c r="T72" s="261"/>
    </row>
    <row r="73" spans="1:20" ht="15">
      <c r="A73" s="329">
        <v>11</v>
      </c>
      <c r="B73" s="187" t="s">
        <v>193</v>
      </c>
      <c r="C73" s="188" t="s">
        <v>194</v>
      </c>
      <c r="D73" s="196">
        <v>1.3</v>
      </c>
      <c r="E73" s="196">
        <v>1.3</v>
      </c>
      <c r="F73" s="177"/>
      <c r="G73" s="178"/>
      <c r="H73" s="196"/>
      <c r="I73" s="196">
        <v>0</v>
      </c>
      <c r="J73" s="178">
        <f t="shared" si="7"/>
        <v>0</v>
      </c>
      <c r="K73" s="177">
        <v>1.3</v>
      </c>
      <c r="L73" s="178">
        <f t="shared" si="8"/>
        <v>1</v>
      </c>
      <c r="M73" s="190">
        <v>1.3</v>
      </c>
      <c r="N73" s="178">
        <f t="shared" si="9"/>
        <v>1</v>
      </c>
      <c r="O73" s="186" t="s">
        <v>138</v>
      </c>
      <c r="P73" s="329">
        <v>2019</v>
      </c>
      <c r="T73" s="261"/>
    </row>
    <row r="74" spans="1:20" ht="30">
      <c r="A74" s="329">
        <v>12</v>
      </c>
      <c r="B74" s="187" t="s">
        <v>195</v>
      </c>
      <c r="C74" s="188" t="s">
        <v>196</v>
      </c>
      <c r="D74" s="196">
        <v>0.2</v>
      </c>
      <c r="E74" s="196">
        <v>0.2</v>
      </c>
      <c r="F74" s="177"/>
      <c r="G74" s="178"/>
      <c r="H74" s="196"/>
      <c r="I74" s="196">
        <v>0.2</v>
      </c>
      <c r="J74" s="178">
        <f t="shared" si="7"/>
        <v>1</v>
      </c>
      <c r="K74" s="177">
        <v>0.2</v>
      </c>
      <c r="L74" s="178">
        <f t="shared" si="8"/>
        <v>1</v>
      </c>
      <c r="M74" s="328">
        <v>0</v>
      </c>
      <c r="N74" s="178">
        <f t="shared" si="9"/>
        <v>0</v>
      </c>
      <c r="O74" s="186" t="s">
        <v>138</v>
      </c>
      <c r="P74" s="329">
        <v>2019</v>
      </c>
      <c r="T74" s="261"/>
    </row>
    <row r="75" spans="1:20" ht="30">
      <c r="A75" s="329">
        <v>13</v>
      </c>
      <c r="B75" s="187" t="s">
        <v>197</v>
      </c>
      <c r="C75" s="188" t="s">
        <v>198</v>
      </c>
      <c r="D75" s="196">
        <v>0.3</v>
      </c>
      <c r="E75" s="196">
        <v>0.3</v>
      </c>
      <c r="F75" s="177"/>
      <c r="G75" s="178"/>
      <c r="H75" s="196"/>
      <c r="I75" s="196">
        <v>0.2</v>
      </c>
      <c r="J75" s="178">
        <f t="shared" si="7"/>
        <v>0.66666666666666674</v>
      </c>
      <c r="K75" s="177">
        <v>0.2</v>
      </c>
      <c r="L75" s="178">
        <f t="shared" si="8"/>
        <v>0.66666666666666674</v>
      </c>
      <c r="M75" s="190">
        <v>0.3</v>
      </c>
      <c r="N75" s="178">
        <f t="shared" si="9"/>
        <v>1</v>
      </c>
      <c r="O75" s="186" t="s">
        <v>138</v>
      </c>
      <c r="P75" s="329">
        <v>2019</v>
      </c>
      <c r="T75" s="261"/>
    </row>
    <row r="76" spans="1:20" ht="30">
      <c r="A76" s="329">
        <v>14</v>
      </c>
      <c r="B76" s="187" t="s">
        <v>199</v>
      </c>
      <c r="C76" s="188" t="s">
        <v>200</v>
      </c>
      <c r="D76" s="196">
        <v>0.3</v>
      </c>
      <c r="E76" s="196">
        <v>0.3</v>
      </c>
      <c r="F76" s="177"/>
      <c r="G76" s="178"/>
      <c r="H76" s="196"/>
      <c r="I76" s="196">
        <v>0.1</v>
      </c>
      <c r="J76" s="178">
        <f t="shared" si="7"/>
        <v>0.33333333333333337</v>
      </c>
      <c r="K76" s="177">
        <v>0.1</v>
      </c>
      <c r="L76" s="178">
        <f t="shared" si="8"/>
        <v>0.33333333333333337</v>
      </c>
      <c r="M76" s="328">
        <v>0.3</v>
      </c>
      <c r="N76" s="178">
        <f t="shared" si="9"/>
        <v>1</v>
      </c>
      <c r="O76" s="186" t="s">
        <v>138</v>
      </c>
      <c r="P76" s="329">
        <v>2019</v>
      </c>
      <c r="T76" s="261"/>
    </row>
    <row r="77" spans="1:20" ht="30">
      <c r="A77" s="329">
        <v>15</v>
      </c>
      <c r="B77" s="187">
        <v>333604</v>
      </c>
      <c r="C77" s="188" t="s">
        <v>201</v>
      </c>
      <c r="D77" s="196">
        <v>1.2</v>
      </c>
      <c r="E77" s="196">
        <v>1.2</v>
      </c>
      <c r="F77" s="177"/>
      <c r="G77" s="178"/>
      <c r="H77" s="196"/>
      <c r="I77" s="196">
        <v>0.8</v>
      </c>
      <c r="J77" s="178">
        <f t="shared" si="7"/>
        <v>0.66666666666666674</v>
      </c>
      <c r="K77" s="177">
        <v>0.8</v>
      </c>
      <c r="L77" s="178">
        <f t="shared" si="8"/>
        <v>0.66666666666666674</v>
      </c>
      <c r="M77" s="328">
        <v>1.2</v>
      </c>
      <c r="N77" s="178">
        <f t="shared" si="9"/>
        <v>1</v>
      </c>
      <c r="O77" s="186" t="s">
        <v>138</v>
      </c>
      <c r="P77" s="329">
        <v>2019</v>
      </c>
      <c r="T77" s="261"/>
    </row>
    <row r="78" spans="1:20" ht="15">
      <c r="A78" s="329">
        <v>16</v>
      </c>
      <c r="B78" s="187" t="s">
        <v>202</v>
      </c>
      <c r="C78" s="188" t="s">
        <v>203</v>
      </c>
      <c r="D78" s="196">
        <v>1.6</v>
      </c>
      <c r="E78" s="196">
        <v>1.6</v>
      </c>
      <c r="F78" s="177"/>
      <c r="G78" s="178"/>
      <c r="H78" s="196"/>
      <c r="I78" s="196">
        <v>1.3</v>
      </c>
      <c r="J78" s="178">
        <f t="shared" si="7"/>
        <v>0.8125</v>
      </c>
      <c r="K78" s="177">
        <v>1.3</v>
      </c>
      <c r="L78" s="178">
        <f t="shared" si="8"/>
        <v>0.8125</v>
      </c>
      <c r="M78" s="328">
        <v>1.6</v>
      </c>
      <c r="N78" s="178">
        <f t="shared" si="9"/>
        <v>1</v>
      </c>
      <c r="O78" s="186" t="s">
        <v>138</v>
      </c>
      <c r="P78" s="329">
        <v>2019</v>
      </c>
      <c r="T78" s="261"/>
    </row>
    <row r="79" spans="1:20" ht="30">
      <c r="A79" s="329">
        <v>17</v>
      </c>
      <c r="B79" s="187" t="s">
        <v>204</v>
      </c>
      <c r="C79" s="188" t="s">
        <v>205</v>
      </c>
      <c r="D79" s="196">
        <v>1</v>
      </c>
      <c r="E79" s="196">
        <v>1</v>
      </c>
      <c r="F79" s="177"/>
      <c r="G79" s="178"/>
      <c r="H79" s="196"/>
      <c r="I79" s="196">
        <v>0</v>
      </c>
      <c r="J79" s="178">
        <f t="shared" si="7"/>
        <v>0</v>
      </c>
      <c r="K79" s="177">
        <v>0</v>
      </c>
      <c r="L79" s="178">
        <f t="shared" si="8"/>
        <v>0</v>
      </c>
      <c r="M79" s="196">
        <v>1</v>
      </c>
      <c r="N79" s="178">
        <f t="shared" si="9"/>
        <v>1</v>
      </c>
      <c r="O79" s="186" t="s">
        <v>138</v>
      </c>
      <c r="P79" s="329">
        <v>2019</v>
      </c>
      <c r="T79" s="261"/>
    </row>
    <row r="80" spans="1:20" ht="15">
      <c r="A80" s="329">
        <v>18</v>
      </c>
      <c r="B80" s="187">
        <v>333711</v>
      </c>
      <c r="C80" s="188" t="s">
        <v>206</v>
      </c>
      <c r="D80" s="196">
        <v>2</v>
      </c>
      <c r="E80" s="196">
        <v>2</v>
      </c>
      <c r="F80" s="177"/>
      <c r="G80" s="178"/>
      <c r="H80" s="196"/>
      <c r="I80" s="196">
        <v>0.8</v>
      </c>
      <c r="J80" s="178">
        <f t="shared" si="7"/>
        <v>0.4</v>
      </c>
      <c r="K80" s="177">
        <v>0.8</v>
      </c>
      <c r="L80" s="178">
        <f t="shared" si="8"/>
        <v>0.4</v>
      </c>
      <c r="M80" s="328">
        <v>2</v>
      </c>
      <c r="N80" s="178">
        <f t="shared" si="9"/>
        <v>1</v>
      </c>
      <c r="O80" s="186" t="s">
        <v>138</v>
      </c>
      <c r="P80" s="329">
        <v>2019</v>
      </c>
      <c r="T80" s="261"/>
    </row>
    <row r="81" spans="1:20" ht="30">
      <c r="A81" s="329">
        <v>19</v>
      </c>
      <c r="B81" s="187" t="s">
        <v>207</v>
      </c>
      <c r="C81" s="188" t="s">
        <v>208</v>
      </c>
      <c r="D81" s="196">
        <v>0.4</v>
      </c>
      <c r="E81" s="196">
        <v>0.4</v>
      </c>
      <c r="F81" s="177"/>
      <c r="G81" s="178"/>
      <c r="H81" s="196"/>
      <c r="I81" s="196">
        <v>0.2</v>
      </c>
      <c r="J81" s="178">
        <f t="shared" si="7"/>
        <v>0.5</v>
      </c>
      <c r="K81" s="177">
        <v>0.2</v>
      </c>
      <c r="L81" s="178">
        <f t="shared" si="8"/>
        <v>0.5</v>
      </c>
      <c r="M81" s="328">
        <v>0.4</v>
      </c>
      <c r="N81" s="178">
        <f t="shared" si="9"/>
        <v>1</v>
      </c>
      <c r="O81" s="186" t="s">
        <v>138</v>
      </c>
      <c r="P81" s="329">
        <v>2019</v>
      </c>
      <c r="T81" s="261"/>
    </row>
    <row r="82" spans="1:20" ht="30">
      <c r="A82" s="329">
        <v>20</v>
      </c>
      <c r="B82" s="187" t="s">
        <v>209</v>
      </c>
      <c r="C82" s="188" t="s">
        <v>210</v>
      </c>
      <c r="D82" s="196">
        <v>0.6</v>
      </c>
      <c r="E82" s="196">
        <v>0.6</v>
      </c>
      <c r="F82" s="177"/>
      <c r="G82" s="178"/>
      <c r="H82" s="196"/>
      <c r="I82" s="196">
        <v>0.6</v>
      </c>
      <c r="J82" s="178">
        <f t="shared" si="7"/>
        <v>1</v>
      </c>
      <c r="K82" s="177">
        <v>0.6</v>
      </c>
      <c r="L82" s="178">
        <f t="shared" si="8"/>
        <v>1</v>
      </c>
      <c r="M82" s="328">
        <v>0.1</v>
      </c>
      <c r="N82" s="178">
        <f t="shared" si="9"/>
        <v>0.16666666666666669</v>
      </c>
      <c r="O82" s="186" t="s">
        <v>138</v>
      </c>
      <c r="P82" s="329">
        <v>2019</v>
      </c>
      <c r="T82" s="261"/>
    </row>
    <row r="83" spans="1:20" ht="15">
      <c r="A83" s="329">
        <v>21</v>
      </c>
      <c r="B83" s="187" t="s">
        <v>211</v>
      </c>
      <c r="C83" s="188" t="s">
        <v>212</v>
      </c>
      <c r="D83" s="196">
        <v>2.8</v>
      </c>
      <c r="E83" s="196">
        <v>2.8</v>
      </c>
      <c r="F83" s="177"/>
      <c r="G83" s="178"/>
      <c r="H83" s="196"/>
      <c r="I83" s="196">
        <v>1.1000000000000001</v>
      </c>
      <c r="J83" s="178">
        <f t="shared" si="7"/>
        <v>0.3928571428571429</v>
      </c>
      <c r="K83" s="177">
        <v>1.1000000000000001</v>
      </c>
      <c r="L83" s="178">
        <f t="shared" si="8"/>
        <v>0.3928571428571429</v>
      </c>
      <c r="M83" s="190">
        <v>2.8</v>
      </c>
      <c r="N83" s="178">
        <f t="shared" si="9"/>
        <v>1</v>
      </c>
      <c r="O83" s="186" t="s">
        <v>138</v>
      </c>
      <c r="P83" s="329">
        <v>2019</v>
      </c>
      <c r="T83" s="261"/>
    </row>
    <row r="84" spans="1:20" ht="30">
      <c r="A84" s="329">
        <v>22</v>
      </c>
      <c r="B84" s="187" t="s">
        <v>213</v>
      </c>
      <c r="C84" s="188" t="s">
        <v>214</v>
      </c>
      <c r="D84" s="196">
        <v>0.4</v>
      </c>
      <c r="E84" s="196">
        <v>0.4</v>
      </c>
      <c r="F84" s="177"/>
      <c r="G84" s="178"/>
      <c r="H84" s="196"/>
      <c r="I84" s="196">
        <v>0.3</v>
      </c>
      <c r="J84" s="178">
        <f t="shared" si="7"/>
        <v>0.74999999999999989</v>
      </c>
      <c r="K84" s="177">
        <v>0.3</v>
      </c>
      <c r="L84" s="178">
        <f t="shared" si="8"/>
        <v>0.74999999999999989</v>
      </c>
      <c r="M84" s="328">
        <v>0.4</v>
      </c>
      <c r="N84" s="178">
        <f t="shared" si="9"/>
        <v>1</v>
      </c>
      <c r="O84" s="186" t="s">
        <v>138</v>
      </c>
      <c r="P84" s="329">
        <v>2019</v>
      </c>
      <c r="T84" s="261"/>
    </row>
    <row r="85" spans="1:20" ht="30">
      <c r="A85" s="329">
        <v>23</v>
      </c>
      <c r="B85" s="187" t="s">
        <v>215</v>
      </c>
      <c r="C85" s="188" t="s">
        <v>216</v>
      </c>
      <c r="D85" s="196">
        <v>0.4</v>
      </c>
      <c r="E85" s="196">
        <v>0.4</v>
      </c>
      <c r="F85" s="177"/>
      <c r="G85" s="178"/>
      <c r="H85" s="196"/>
      <c r="I85" s="196">
        <v>0.3</v>
      </c>
      <c r="J85" s="178">
        <f t="shared" si="7"/>
        <v>0.74999999999999989</v>
      </c>
      <c r="K85" s="177">
        <v>0.3</v>
      </c>
      <c r="L85" s="178">
        <f t="shared" si="8"/>
        <v>0.74999999999999989</v>
      </c>
      <c r="M85" s="328">
        <v>0.4</v>
      </c>
      <c r="N85" s="178">
        <f t="shared" si="9"/>
        <v>1</v>
      </c>
      <c r="O85" s="186" t="s">
        <v>138</v>
      </c>
      <c r="P85" s="329">
        <v>2019</v>
      </c>
      <c r="T85" s="261"/>
    </row>
    <row r="86" spans="1:20" ht="30">
      <c r="A86" s="329">
        <v>24</v>
      </c>
      <c r="B86" s="187" t="s">
        <v>217</v>
      </c>
      <c r="C86" s="188" t="s">
        <v>218</v>
      </c>
      <c r="D86" s="196">
        <v>0.4</v>
      </c>
      <c r="E86" s="196">
        <v>0.4</v>
      </c>
      <c r="F86" s="177"/>
      <c r="G86" s="178"/>
      <c r="H86" s="196"/>
      <c r="I86" s="196">
        <v>0.2</v>
      </c>
      <c r="J86" s="178">
        <f t="shared" si="7"/>
        <v>0.5</v>
      </c>
      <c r="K86" s="177">
        <v>0.2</v>
      </c>
      <c r="L86" s="178">
        <f t="shared" si="8"/>
        <v>0.5</v>
      </c>
      <c r="M86" s="328">
        <v>0.4</v>
      </c>
      <c r="N86" s="178">
        <f t="shared" si="9"/>
        <v>1</v>
      </c>
      <c r="O86" s="186" t="s">
        <v>138</v>
      </c>
      <c r="P86" s="329">
        <v>2019</v>
      </c>
      <c r="T86" s="261"/>
    </row>
    <row r="87" spans="1:20" ht="30">
      <c r="A87" s="329">
        <v>25</v>
      </c>
      <c r="B87" s="187" t="s">
        <v>219</v>
      </c>
      <c r="C87" s="188" t="s">
        <v>220</v>
      </c>
      <c r="D87" s="196">
        <v>0.4</v>
      </c>
      <c r="E87" s="196">
        <v>0.4</v>
      </c>
      <c r="F87" s="177"/>
      <c r="G87" s="178"/>
      <c r="H87" s="196"/>
      <c r="I87" s="196">
        <v>0.4</v>
      </c>
      <c r="J87" s="178">
        <f t="shared" si="7"/>
        <v>1</v>
      </c>
      <c r="K87" s="177">
        <v>0.4</v>
      </c>
      <c r="L87" s="178">
        <f t="shared" si="8"/>
        <v>1</v>
      </c>
      <c r="M87" s="190">
        <v>0.4</v>
      </c>
      <c r="N87" s="178">
        <f t="shared" si="9"/>
        <v>1</v>
      </c>
      <c r="O87" s="186" t="s">
        <v>138</v>
      </c>
      <c r="P87" s="329">
        <v>2019</v>
      </c>
      <c r="T87" s="261"/>
    </row>
    <row r="88" spans="1:20" ht="30">
      <c r="A88" s="329">
        <v>26</v>
      </c>
      <c r="B88" s="187">
        <v>335530</v>
      </c>
      <c r="C88" s="188" t="s">
        <v>221</v>
      </c>
      <c r="D88" s="196">
        <v>2.8</v>
      </c>
      <c r="E88" s="196">
        <v>2.8</v>
      </c>
      <c r="F88" s="177"/>
      <c r="G88" s="178"/>
      <c r="H88" s="196"/>
      <c r="I88" s="196">
        <v>2</v>
      </c>
      <c r="J88" s="178">
        <f t="shared" si="7"/>
        <v>0.7142857142857143</v>
      </c>
      <c r="K88" s="177">
        <v>2.8</v>
      </c>
      <c r="L88" s="178">
        <f t="shared" si="8"/>
        <v>1</v>
      </c>
      <c r="M88" s="328">
        <v>2.8</v>
      </c>
      <c r="N88" s="178">
        <f t="shared" si="9"/>
        <v>1</v>
      </c>
      <c r="O88" s="186" t="s">
        <v>138</v>
      </c>
      <c r="P88" s="329">
        <v>2019</v>
      </c>
      <c r="T88" s="261"/>
    </row>
    <row r="89" spans="1:20" ht="30">
      <c r="A89" s="329">
        <v>27</v>
      </c>
      <c r="B89" s="187" t="s">
        <v>222</v>
      </c>
      <c r="C89" s="188" t="s">
        <v>223</v>
      </c>
      <c r="D89" s="196">
        <v>0.6</v>
      </c>
      <c r="E89" s="196">
        <v>0.6</v>
      </c>
      <c r="F89" s="177"/>
      <c r="G89" s="178"/>
      <c r="H89" s="196"/>
      <c r="I89" s="196">
        <v>0.4</v>
      </c>
      <c r="J89" s="178">
        <f t="shared" si="7"/>
        <v>0.66666666666666674</v>
      </c>
      <c r="K89" s="177">
        <v>0.4</v>
      </c>
      <c r="L89" s="178">
        <f t="shared" si="8"/>
        <v>0.66666666666666674</v>
      </c>
      <c r="M89" s="190">
        <v>0.6</v>
      </c>
      <c r="N89" s="178">
        <f t="shared" si="9"/>
        <v>1</v>
      </c>
      <c r="O89" s="186" t="s">
        <v>138</v>
      </c>
      <c r="P89" s="329">
        <v>2019</v>
      </c>
      <c r="T89" s="261"/>
    </row>
    <row r="90" spans="1:20" ht="30">
      <c r="A90" s="329">
        <v>28</v>
      </c>
      <c r="B90" s="187" t="s">
        <v>224</v>
      </c>
      <c r="C90" s="188" t="s">
        <v>225</v>
      </c>
      <c r="D90" s="196">
        <v>0.3</v>
      </c>
      <c r="E90" s="196">
        <v>0.3</v>
      </c>
      <c r="F90" s="177"/>
      <c r="G90" s="178"/>
      <c r="H90" s="196"/>
      <c r="I90" s="196">
        <v>0.1</v>
      </c>
      <c r="J90" s="178">
        <f t="shared" si="7"/>
        <v>0.33333333333333337</v>
      </c>
      <c r="K90" s="177">
        <v>0.1</v>
      </c>
      <c r="L90" s="178">
        <f t="shared" si="8"/>
        <v>0.33333333333333337</v>
      </c>
      <c r="M90" s="328">
        <v>0.3</v>
      </c>
      <c r="N90" s="178">
        <f t="shared" si="9"/>
        <v>1</v>
      </c>
      <c r="O90" s="186" t="s">
        <v>138</v>
      </c>
      <c r="P90" s="329">
        <v>2019</v>
      </c>
      <c r="T90" s="261"/>
    </row>
    <row r="91" spans="1:20" ht="15">
      <c r="A91" s="329">
        <v>29</v>
      </c>
      <c r="B91" s="187" t="s">
        <v>226</v>
      </c>
      <c r="C91" s="188" t="s">
        <v>227</v>
      </c>
      <c r="D91" s="196">
        <v>0.8</v>
      </c>
      <c r="E91" s="196">
        <v>0.8</v>
      </c>
      <c r="F91" s="177"/>
      <c r="G91" s="178"/>
      <c r="H91" s="196"/>
      <c r="I91" s="196">
        <v>0.2</v>
      </c>
      <c r="J91" s="178">
        <f t="shared" si="7"/>
        <v>0.25</v>
      </c>
      <c r="K91" s="177">
        <v>0.7</v>
      </c>
      <c r="L91" s="178">
        <f t="shared" si="8"/>
        <v>0.87499999999999989</v>
      </c>
      <c r="M91" s="328">
        <v>0.8</v>
      </c>
      <c r="N91" s="178">
        <f t="shared" si="9"/>
        <v>1</v>
      </c>
      <c r="O91" s="186" t="s">
        <v>138</v>
      </c>
      <c r="P91" s="329">
        <v>2019</v>
      </c>
      <c r="T91" s="261"/>
    </row>
    <row r="92" spans="1:20" ht="30">
      <c r="A92" s="329">
        <v>30</v>
      </c>
      <c r="B92" s="187" t="s">
        <v>228</v>
      </c>
      <c r="C92" s="188" t="s">
        <v>229</v>
      </c>
      <c r="D92" s="196">
        <v>0.5</v>
      </c>
      <c r="E92" s="196">
        <v>0.5</v>
      </c>
      <c r="F92" s="177"/>
      <c r="G92" s="178"/>
      <c r="H92" s="196"/>
      <c r="I92" s="196">
        <v>0</v>
      </c>
      <c r="J92" s="178">
        <f t="shared" si="7"/>
        <v>0</v>
      </c>
      <c r="K92" s="177">
        <v>0.5</v>
      </c>
      <c r="L92" s="178">
        <f t="shared" si="8"/>
        <v>1</v>
      </c>
      <c r="M92" s="190">
        <v>0.5</v>
      </c>
      <c r="N92" s="178">
        <f t="shared" si="9"/>
        <v>1</v>
      </c>
      <c r="O92" s="186" t="s">
        <v>138</v>
      </c>
      <c r="P92" s="329">
        <v>2019</v>
      </c>
      <c r="T92" s="261"/>
    </row>
    <row r="93" spans="1:20" ht="30">
      <c r="A93" s="329">
        <v>31</v>
      </c>
      <c r="B93" s="187" t="s">
        <v>230</v>
      </c>
      <c r="C93" s="188" t="s">
        <v>231</v>
      </c>
      <c r="D93" s="196">
        <v>0.1</v>
      </c>
      <c r="E93" s="196">
        <v>0.1</v>
      </c>
      <c r="F93" s="177"/>
      <c r="G93" s="178"/>
      <c r="H93" s="196"/>
      <c r="I93" s="196">
        <v>0</v>
      </c>
      <c r="J93" s="178">
        <f t="shared" si="7"/>
        <v>0</v>
      </c>
      <c r="K93" s="177">
        <v>0.1</v>
      </c>
      <c r="L93" s="178">
        <f t="shared" si="8"/>
        <v>1</v>
      </c>
      <c r="M93" s="202">
        <v>0.1</v>
      </c>
      <c r="N93" s="178">
        <f t="shared" si="9"/>
        <v>1</v>
      </c>
      <c r="O93" s="186" t="s">
        <v>138</v>
      </c>
      <c r="P93" s="329">
        <v>2019</v>
      </c>
      <c r="T93" s="261"/>
    </row>
    <row r="94" spans="1:20" ht="15">
      <c r="A94" s="329">
        <v>32</v>
      </c>
      <c r="B94" s="187" t="s">
        <v>232</v>
      </c>
      <c r="C94" s="188" t="s">
        <v>233</v>
      </c>
      <c r="D94" s="196">
        <v>0.2</v>
      </c>
      <c r="E94" s="196">
        <v>0.2</v>
      </c>
      <c r="F94" s="177"/>
      <c r="G94" s="178"/>
      <c r="H94" s="196"/>
      <c r="I94" s="196">
        <v>0.1</v>
      </c>
      <c r="J94" s="178">
        <f t="shared" si="7"/>
        <v>0.5</v>
      </c>
      <c r="K94" s="177">
        <v>0.1</v>
      </c>
      <c r="L94" s="178">
        <f t="shared" si="8"/>
        <v>0.5</v>
      </c>
      <c r="M94" s="190">
        <v>0.2</v>
      </c>
      <c r="N94" s="178">
        <f t="shared" si="9"/>
        <v>1</v>
      </c>
      <c r="O94" s="186" t="s">
        <v>138</v>
      </c>
      <c r="P94" s="329">
        <v>2019</v>
      </c>
      <c r="T94" s="261"/>
    </row>
    <row r="95" spans="1:20" ht="15">
      <c r="A95" s="329">
        <v>33</v>
      </c>
      <c r="B95" s="187" t="s">
        <v>234</v>
      </c>
      <c r="C95" s="188" t="s">
        <v>235</v>
      </c>
      <c r="D95" s="196">
        <v>1.7</v>
      </c>
      <c r="E95" s="196">
        <v>1.7</v>
      </c>
      <c r="F95" s="177"/>
      <c r="G95" s="178"/>
      <c r="H95" s="196"/>
      <c r="I95" s="196">
        <v>0.9</v>
      </c>
      <c r="J95" s="178">
        <f t="shared" si="7"/>
        <v>0.52941176470588236</v>
      </c>
      <c r="K95" s="177">
        <v>0.9</v>
      </c>
      <c r="L95" s="178">
        <f t="shared" si="8"/>
        <v>0.52941176470588236</v>
      </c>
      <c r="M95" s="190">
        <v>1.7</v>
      </c>
      <c r="N95" s="178">
        <f t="shared" si="9"/>
        <v>1</v>
      </c>
      <c r="O95" s="186" t="s">
        <v>138</v>
      </c>
      <c r="P95" s="329">
        <v>2019</v>
      </c>
      <c r="T95" s="261"/>
    </row>
    <row r="96" spans="1:20" ht="30">
      <c r="A96" s="329">
        <v>34</v>
      </c>
      <c r="B96" s="187" t="s">
        <v>236</v>
      </c>
      <c r="C96" s="188" t="s">
        <v>237</v>
      </c>
      <c r="D96" s="196">
        <v>1.4</v>
      </c>
      <c r="E96" s="196">
        <v>1.4</v>
      </c>
      <c r="F96" s="177"/>
      <c r="G96" s="178"/>
      <c r="H96" s="196"/>
      <c r="I96" s="196">
        <v>1.1000000000000001</v>
      </c>
      <c r="J96" s="178">
        <f t="shared" si="7"/>
        <v>0.78571428571428581</v>
      </c>
      <c r="K96" s="177">
        <v>1.1000000000000001</v>
      </c>
      <c r="L96" s="178">
        <f t="shared" si="8"/>
        <v>0.78571428571428581</v>
      </c>
      <c r="M96" s="328">
        <v>1.4</v>
      </c>
      <c r="N96" s="178">
        <f t="shared" si="9"/>
        <v>1</v>
      </c>
      <c r="O96" s="186" t="s">
        <v>138</v>
      </c>
      <c r="P96" s="329">
        <v>2019</v>
      </c>
      <c r="T96" s="261"/>
    </row>
    <row r="97" spans="1:20" ht="30">
      <c r="A97" s="329">
        <v>35</v>
      </c>
      <c r="B97" s="187" t="s">
        <v>238</v>
      </c>
      <c r="C97" s="188" t="s">
        <v>239</v>
      </c>
      <c r="D97" s="196">
        <v>5</v>
      </c>
      <c r="E97" s="196">
        <v>5</v>
      </c>
      <c r="F97" s="177"/>
      <c r="G97" s="178"/>
      <c r="H97" s="196"/>
      <c r="I97" s="196">
        <v>1</v>
      </c>
      <c r="J97" s="178">
        <f t="shared" si="7"/>
        <v>0.2</v>
      </c>
      <c r="K97" s="177">
        <v>5</v>
      </c>
      <c r="L97" s="178">
        <f t="shared" si="8"/>
        <v>1</v>
      </c>
      <c r="M97" s="328">
        <v>5</v>
      </c>
      <c r="N97" s="178">
        <f t="shared" si="9"/>
        <v>1</v>
      </c>
      <c r="O97" s="186" t="s">
        <v>138</v>
      </c>
      <c r="P97" s="329">
        <v>2019</v>
      </c>
      <c r="T97" s="261"/>
    </row>
    <row r="98" spans="1:20" ht="30">
      <c r="A98" s="329">
        <v>36</v>
      </c>
      <c r="B98" s="187" t="s">
        <v>240</v>
      </c>
      <c r="C98" s="188" t="s">
        <v>241</v>
      </c>
      <c r="D98" s="196">
        <v>0.6</v>
      </c>
      <c r="E98" s="196">
        <v>0.6</v>
      </c>
      <c r="F98" s="177"/>
      <c r="G98" s="178"/>
      <c r="H98" s="196"/>
      <c r="I98" s="196">
        <v>0.2</v>
      </c>
      <c r="J98" s="178">
        <f t="shared" si="7"/>
        <v>0.33333333333333337</v>
      </c>
      <c r="K98" s="177">
        <v>0.2</v>
      </c>
      <c r="L98" s="178">
        <f t="shared" si="8"/>
        <v>0.33333333333333337</v>
      </c>
      <c r="M98" s="190">
        <v>0.6</v>
      </c>
      <c r="N98" s="178">
        <f t="shared" si="9"/>
        <v>1</v>
      </c>
      <c r="O98" s="186" t="s">
        <v>138</v>
      </c>
      <c r="P98" s="329">
        <v>2019</v>
      </c>
      <c r="T98" s="261"/>
    </row>
    <row r="99" spans="1:20" ht="30">
      <c r="A99" s="329">
        <v>37</v>
      </c>
      <c r="B99" s="187" t="s">
        <v>242</v>
      </c>
      <c r="C99" s="188" t="s">
        <v>243</v>
      </c>
      <c r="D99" s="196">
        <v>0.7</v>
      </c>
      <c r="E99" s="196">
        <v>0.7</v>
      </c>
      <c r="F99" s="177"/>
      <c r="G99" s="178"/>
      <c r="H99" s="196"/>
      <c r="I99" s="196">
        <v>0</v>
      </c>
      <c r="J99" s="178">
        <f t="shared" si="7"/>
        <v>0</v>
      </c>
      <c r="K99" s="177">
        <v>0</v>
      </c>
      <c r="L99" s="178">
        <f t="shared" si="8"/>
        <v>0</v>
      </c>
      <c r="M99" s="196">
        <v>0.7</v>
      </c>
      <c r="N99" s="178">
        <f t="shared" si="9"/>
        <v>1</v>
      </c>
      <c r="O99" s="186" t="s">
        <v>138</v>
      </c>
      <c r="P99" s="329">
        <v>2019</v>
      </c>
      <c r="T99" s="261"/>
    </row>
    <row r="100" spans="1:20" ht="30">
      <c r="A100" s="329">
        <v>38</v>
      </c>
      <c r="B100" s="187" t="s">
        <v>244</v>
      </c>
      <c r="C100" s="188" t="s">
        <v>245</v>
      </c>
      <c r="D100" s="196">
        <v>0.2</v>
      </c>
      <c r="E100" s="196">
        <v>0.2</v>
      </c>
      <c r="F100" s="177"/>
      <c r="G100" s="178"/>
      <c r="H100" s="196"/>
      <c r="I100" s="196">
        <v>0.1</v>
      </c>
      <c r="J100" s="178">
        <f t="shared" si="7"/>
        <v>0.5</v>
      </c>
      <c r="K100" s="177">
        <v>0.1</v>
      </c>
      <c r="L100" s="178">
        <f t="shared" si="8"/>
        <v>0.5</v>
      </c>
      <c r="M100" s="190">
        <v>0.2</v>
      </c>
      <c r="N100" s="178">
        <f t="shared" si="9"/>
        <v>1</v>
      </c>
      <c r="O100" s="186" t="s">
        <v>138</v>
      </c>
      <c r="P100" s="329">
        <v>2019</v>
      </c>
      <c r="T100" s="261"/>
    </row>
    <row r="101" spans="1:20" ht="30">
      <c r="A101" s="329">
        <v>39</v>
      </c>
      <c r="B101" s="187">
        <v>335540</v>
      </c>
      <c r="C101" s="188" t="s">
        <v>246</v>
      </c>
      <c r="D101" s="196">
        <v>1.5</v>
      </c>
      <c r="E101" s="196">
        <v>1.5</v>
      </c>
      <c r="F101" s="177"/>
      <c r="G101" s="178"/>
      <c r="H101" s="196"/>
      <c r="I101" s="196">
        <v>0.4</v>
      </c>
      <c r="J101" s="178">
        <f t="shared" si="7"/>
        <v>0.26666666666666666</v>
      </c>
      <c r="K101" s="177">
        <v>1.5</v>
      </c>
      <c r="L101" s="178">
        <f t="shared" si="8"/>
        <v>1</v>
      </c>
      <c r="M101" s="190">
        <v>1.5</v>
      </c>
      <c r="N101" s="178">
        <f t="shared" si="9"/>
        <v>1</v>
      </c>
      <c r="O101" s="186" t="s">
        <v>138</v>
      </c>
      <c r="P101" s="329">
        <v>2019</v>
      </c>
      <c r="T101" s="261"/>
    </row>
    <row r="102" spans="1:20" ht="30">
      <c r="A102" s="329">
        <v>40</v>
      </c>
      <c r="B102" s="187">
        <v>335095</v>
      </c>
      <c r="C102" s="188" t="s">
        <v>247</v>
      </c>
      <c r="D102" s="196">
        <v>2.8</v>
      </c>
      <c r="E102" s="196">
        <v>2.8</v>
      </c>
      <c r="F102" s="177"/>
      <c r="G102" s="178"/>
      <c r="H102" s="196"/>
      <c r="I102" s="196">
        <v>2.8</v>
      </c>
      <c r="J102" s="178">
        <f t="shared" si="7"/>
        <v>1</v>
      </c>
      <c r="K102" s="177">
        <v>2.8</v>
      </c>
      <c r="L102" s="178">
        <f t="shared" si="8"/>
        <v>1</v>
      </c>
      <c r="M102" s="328">
        <v>1</v>
      </c>
      <c r="N102" s="178">
        <f t="shared" si="9"/>
        <v>0.35714285714285715</v>
      </c>
      <c r="O102" s="186" t="s">
        <v>138</v>
      </c>
      <c r="P102" s="329">
        <v>2019</v>
      </c>
      <c r="T102" s="261"/>
    </row>
    <row r="103" spans="1:20" ht="30">
      <c r="A103" s="329">
        <v>41</v>
      </c>
      <c r="B103" s="187">
        <v>335096</v>
      </c>
      <c r="C103" s="188" t="s">
        <v>248</v>
      </c>
      <c r="D103" s="196">
        <v>0.2</v>
      </c>
      <c r="E103" s="196">
        <v>0.2</v>
      </c>
      <c r="F103" s="177"/>
      <c r="G103" s="178"/>
      <c r="H103" s="196"/>
      <c r="I103" s="196">
        <v>0.2</v>
      </c>
      <c r="J103" s="178">
        <f t="shared" si="7"/>
        <v>1</v>
      </c>
      <c r="K103" s="177">
        <v>0.2</v>
      </c>
      <c r="L103" s="178">
        <f t="shared" si="8"/>
        <v>1</v>
      </c>
      <c r="M103" s="328">
        <v>0.1</v>
      </c>
      <c r="N103" s="178">
        <f t="shared" si="9"/>
        <v>0.5</v>
      </c>
      <c r="O103" s="186" t="s">
        <v>138</v>
      </c>
      <c r="P103" s="329">
        <v>2019</v>
      </c>
      <c r="T103" s="261"/>
    </row>
    <row r="104" spans="1:20" ht="30">
      <c r="A104" s="329">
        <v>42</v>
      </c>
      <c r="B104" s="187" t="s">
        <v>249</v>
      </c>
      <c r="C104" s="188" t="s">
        <v>250</v>
      </c>
      <c r="D104" s="196">
        <v>0.4</v>
      </c>
      <c r="E104" s="196">
        <v>0.4</v>
      </c>
      <c r="F104" s="177"/>
      <c r="G104" s="178"/>
      <c r="H104" s="196"/>
      <c r="I104" s="196">
        <v>0.3</v>
      </c>
      <c r="J104" s="178">
        <f t="shared" si="7"/>
        <v>0.74999999999999989</v>
      </c>
      <c r="K104" s="177">
        <v>0.3</v>
      </c>
      <c r="L104" s="178">
        <f t="shared" si="8"/>
        <v>0.74999999999999989</v>
      </c>
      <c r="M104" s="190">
        <v>0.4</v>
      </c>
      <c r="N104" s="178">
        <f t="shared" si="9"/>
        <v>1</v>
      </c>
      <c r="O104" s="186" t="s">
        <v>138</v>
      </c>
      <c r="P104" s="329">
        <v>2019</v>
      </c>
      <c r="T104" s="261"/>
    </row>
    <row r="105" spans="1:20" ht="30">
      <c r="A105" s="329">
        <v>43</v>
      </c>
      <c r="B105" s="187" t="s">
        <v>251</v>
      </c>
      <c r="C105" s="188" t="s">
        <v>252</v>
      </c>
      <c r="D105" s="196">
        <v>0.4</v>
      </c>
      <c r="E105" s="196">
        <v>0.4</v>
      </c>
      <c r="F105" s="177"/>
      <c r="G105" s="178"/>
      <c r="H105" s="196"/>
      <c r="I105" s="196">
        <v>0.2</v>
      </c>
      <c r="J105" s="178">
        <f t="shared" si="7"/>
        <v>0.5</v>
      </c>
      <c r="K105" s="177">
        <v>0.2</v>
      </c>
      <c r="L105" s="178">
        <f t="shared" si="8"/>
        <v>0.5</v>
      </c>
      <c r="M105" s="190">
        <v>0.4</v>
      </c>
      <c r="N105" s="178">
        <f t="shared" si="9"/>
        <v>1</v>
      </c>
      <c r="O105" s="186" t="s">
        <v>138</v>
      </c>
      <c r="P105" s="329">
        <v>2019</v>
      </c>
      <c r="T105" s="261"/>
    </row>
    <row r="106" spans="1:20" ht="15">
      <c r="A106" s="329">
        <v>44</v>
      </c>
      <c r="B106" s="187" t="s">
        <v>253</v>
      </c>
      <c r="C106" s="188" t="s">
        <v>254</v>
      </c>
      <c r="D106" s="196">
        <v>1.6</v>
      </c>
      <c r="E106" s="196">
        <v>1.6</v>
      </c>
      <c r="F106" s="177"/>
      <c r="G106" s="178"/>
      <c r="H106" s="196"/>
      <c r="I106" s="196">
        <v>0</v>
      </c>
      <c r="J106" s="178">
        <f t="shared" si="7"/>
        <v>0</v>
      </c>
      <c r="K106" s="177">
        <v>1.6</v>
      </c>
      <c r="L106" s="178">
        <f t="shared" si="8"/>
        <v>1</v>
      </c>
      <c r="M106" s="190">
        <v>1.6</v>
      </c>
      <c r="N106" s="178">
        <f t="shared" si="9"/>
        <v>1</v>
      </c>
      <c r="O106" s="186" t="s">
        <v>138</v>
      </c>
      <c r="P106" s="329">
        <v>2019</v>
      </c>
      <c r="T106" s="261"/>
    </row>
    <row r="107" spans="1:20" ht="30">
      <c r="A107" s="329">
        <v>45</v>
      </c>
      <c r="B107" s="187">
        <v>335535</v>
      </c>
      <c r="C107" s="188" t="s">
        <v>255</v>
      </c>
      <c r="D107" s="196">
        <v>0.8</v>
      </c>
      <c r="E107" s="196">
        <v>0.8</v>
      </c>
      <c r="F107" s="177"/>
      <c r="G107" s="178"/>
      <c r="H107" s="196"/>
      <c r="I107" s="196">
        <v>0.8</v>
      </c>
      <c r="J107" s="178">
        <f t="shared" si="7"/>
        <v>1</v>
      </c>
      <c r="K107" s="177">
        <v>0.8</v>
      </c>
      <c r="L107" s="178">
        <f t="shared" si="8"/>
        <v>1</v>
      </c>
      <c r="M107" s="328">
        <v>0.3</v>
      </c>
      <c r="N107" s="178">
        <f t="shared" si="9"/>
        <v>0.37499999999999994</v>
      </c>
      <c r="O107" s="186" t="s">
        <v>138</v>
      </c>
      <c r="P107" s="329">
        <v>2019</v>
      </c>
      <c r="T107" s="261"/>
    </row>
    <row r="108" spans="1:20" ht="30">
      <c r="A108" s="329">
        <v>46</v>
      </c>
      <c r="B108" s="187" t="s">
        <v>256</v>
      </c>
      <c r="C108" s="188" t="s">
        <v>257</v>
      </c>
      <c r="D108" s="196">
        <v>2.8</v>
      </c>
      <c r="E108" s="196">
        <v>2.8</v>
      </c>
      <c r="F108" s="177"/>
      <c r="G108" s="178"/>
      <c r="H108" s="196"/>
      <c r="I108" s="196">
        <v>2.8</v>
      </c>
      <c r="J108" s="178">
        <f t="shared" si="7"/>
        <v>1</v>
      </c>
      <c r="K108" s="177">
        <v>2.8</v>
      </c>
      <c r="L108" s="178">
        <f t="shared" si="8"/>
        <v>1</v>
      </c>
      <c r="M108" s="328">
        <v>1</v>
      </c>
      <c r="N108" s="178">
        <f t="shared" si="9"/>
        <v>0.35714285714285715</v>
      </c>
      <c r="O108" s="186" t="s">
        <v>138</v>
      </c>
      <c r="P108" s="329">
        <v>2019</v>
      </c>
      <c r="T108" s="261"/>
    </row>
    <row r="109" spans="1:20" ht="15">
      <c r="A109" s="329">
        <v>47</v>
      </c>
      <c r="B109" s="187" t="s">
        <v>258</v>
      </c>
      <c r="C109" s="188" t="s">
        <v>259</v>
      </c>
      <c r="D109" s="196">
        <v>0.1</v>
      </c>
      <c r="E109" s="196">
        <v>0.1</v>
      </c>
      <c r="F109" s="177"/>
      <c r="G109" s="178"/>
      <c r="H109" s="196"/>
      <c r="I109" s="196">
        <v>0.1</v>
      </c>
      <c r="J109" s="178">
        <f t="shared" si="7"/>
        <v>1</v>
      </c>
      <c r="K109" s="177">
        <v>0.1</v>
      </c>
      <c r="L109" s="178">
        <f t="shared" si="8"/>
        <v>1</v>
      </c>
      <c r="M109" s="328">
        <v>0.1</v>
      </c>
      <c r="N109" s="178">
        <f t="shared" si="9"/>
        <v>1</v>
      </c>
      <c r="O109" s="186" t="s">
        <v>138</v>
      </c>
      <c r="P109" s="329">
        <v>2019</v>
      </c>
      <c r="T109" s="261"/>
    </row>
    <row r="110" spans="1:20" ht="30">
      <c r="A110" s="329">
        <v>48</v>
      </c>
      <c r="B110" s="187" t="s">
        <v>260</v>
      </c>
      <c r="C110" s="188" t="s">
        <v>261</v>
      </c>
      <c r="D110" s="196">
        <v>0.3</v>
      </c>
      <c r="E110" s="196">
        <v>0.3</v>
      </c>
      <c r="F110" s="177"/>
      <c r="G110" s="178"/>
      <c r="H110" s="196"/>
      <c r="I110" s="196">
        <v>0.2</v>
      </c>
      <c r="J110" s="178">
        <f t="shared" si="7"/>
        <v>0.66666666666666674</v>
      </c>
      <c r="K110" s="177">
        <v>0.2</v>
      </c>
      <c r="L110" s="178">
        <f t="shared" si="8"/>
        <v>0.66666666666666674</v>
      </c>
      <c r="M110" s="328">
        <v>0.3</v>
      </c>
      <c r="N110" s="178">
        <f t="shared" si="9"/>
        <v>1</v>
      </c>
      <c r="O110" s="186" t="s">
        <v>138</v>
      </c>
      <c r="P110" s="329">
        <v>2019</v>
      </c>
      <c r="T110" s="261"/>
    </row>
    <row r="111" spans="1:20" ht="30">
      <c r="A111" s="329">
        <v>49</v>
      </c>
      <c r="B111" s="187">
        <v>335552</v>
      </c>
      <c r="C111" s="188" t="s">
        <v>262</v>
      </c>
      <c r="D111" s="196">
        <v>2.1</v>
      </c>
      <c r="E111" s="196">
        <v>2.1</v>
      </c>
      <c r="F111" s="177"/>
      <c r="G111" s="178"/>
      <c r="H111" s="196"/>
      <c r="I111" s="196">
        <v>1.1000000000000001</v>
      </c>
      <c r="J111" s="178">
        <f t="shared" si="7"/>
        <v>0.52380952380952384</v>
      </c>
      <c r="K111" s="177">
        <v>1.1000000000000001</v>
      </c>
      <c r="L111" s="178">
        <f t="shared" si="8"/>
        <v>0.52380952380952384</v>
      </c>
      <c r="M111" s="328">
        <v>2.1</v>
      </c>
      <c r="N111" s="178">
        <f t="shared" si="9"/>
        <v>1</v>
      </c>
      <c r="O111" s="186" t="s">
        <v>138</v>
      </c>
      <c r="P111" s="329">
        <v>2019</v>
      </c>
      <c r="T111" s="261"/>
    </row>
    <row r="112" spans="1:20" ht="15">
      <c r="A112" s="329">
        <v>50</v>
      </c>
      <c r="B112" s="187">
        <v>335730</v>
      </c>
      <c r="C112" s="188" t="s">
        <v>263</v>
      </c>
      <c r="D112" s="196">
        <v>0.2</v>
      </c>
      <c r="E112" s="196">
        <v>0.2</v>
      </c>
      <c r="F112" s="177"/>
      <c r="G112" s="178"/>
      <c r="H112" s="196"/>
      <c r="I112" s="196">
        <v>0.1</v>
      </c>
      <c r="J112" s="178">
        <f t="shared" si="7"/>
        <v>0.5</v>
      </c>
      <c r="K112" s="177">
        <v>0.1</v>
      </c>
      <c r="L112" s="178">
        <f t="shared" si="8"/>
        <v>0.5</v>
      </c>
      <c r="M112" s="328">
        <v>0.2</v>
      </c>
      <c r="N112" s="178">
        <f t="shared" si="9"/>
        <v>1</v>
      </c>
      <c r="O112" s="186" t="s">
        <v>138</v>
      </c>
      <c r="P112" s="329">
        <v>2019</v>
      </c>
      <c r="T112" s="261"/>
    </row>
    <row r="113" spans="1:20" ht="30">
      <c r="A113" s="329">
        <v>51</v>
      </c>
      <c r="B113" s="187" t="s">
        <v>264</v>
      </c>
      <c r="C113" s="188" t="s">
        <v>265</v>
      </c>
      <c r="D113" s="196">
        <v>0.5</v>
      </c>
      <c r="E113" s="196">
        <v>0.5</v>
      </c>
      <c r="F113" s="177"/>
      <c r="G113" s="178"/>
      <c r="H113" s="196"/>
      <c r="I113" s="196">
        <v>0.2</v>
      </c>
      <c r="J113" s="178">
        <f t="shared" si="7"/>
        <v>0.4</v>
      </c>
      <c r="K113" s="177">
        <v>0.2</v>
      </c>
      <c r="L113" s="178">
        <f t="shared" si="8"/>
        <v>0.4</v>
      </c>
      <c r="M113" s="190">
        <v>0.5</v>
      </c>
      <c r="N113" s="178">
        <f t="shared" si="9"/>
        <v>1</v>
      </c>
      <c r="O113" s="186" t="s">
        <v>138</v>
      </c>
      <c r="P113" s="329">
        <v>2019</v>
      </c>
      <c r="T113" s="261"/>
    </row>
    <row r="114" spans="1:20" ht="15">
      <c r="A114" s="329">
        <v>52</v>
      </c>
      <c r="B114" s="187" t="s">
        <v>266</v>
      </c>
      <c r="C114" s="188" t="s">
        <v>267</v>
      </c>
      <c r="D114" s="196">
        <v>0.3</v>
      </c>
      <c r="E114" s="196">
        <v>0.3</v>
      </c>
      <c r="F114" s="177"/>
      <c r="G114" s="178"/>
      <c r="H114" s="196"/>
      <c r="I114" s="196">
        <v>0.2</v>
      </c>
      <c r="J114" s="178">
        <f t="shared" si="7"/>
        <v>0.66666666666666674</v>
      </c>
      <c r="K114" s="177">
        <v>0.2</v>
      </c>
      <c r="L114" s="178">
        <f t="shared" si="8"/>
        <v>0.66666666666666674</v>
      </c>
      <c r="M114" s="190">
        <v>0.3</v>
      </c>
      <c r="N114" s="178">
        <f t="shared" si="9"/>
        <v>1</v>
      </c>
      <c r="O114" s="186" t="s">
        <v>138</v>
      </c>
      <c r="P114" s="329">
        <v>2019</v>
      </c>
      <c r="T114" s="261"/>
    </row>
    <row r="115" spans="1:20" ht="15">
      <c r="A115" s="329">
        <v>53</v>
      </c>
      <c r="B115" s="187" t="s">
        <v>268</v>
      </c>
      <c r="C115" s="188" t="s">
        <v>269</v>
      </c>
      <c r="D115" s="196">
        <v>0.3</v>
      </c>
      <c r="E115" s="196">
        <v>0.3</v>
      </c>
      <c r="F115" s="177"/>
      <c r="G115" s="178"/>
      <c r="H115" s="196"/>
      <c r="I115" s="196">
        <v>0.2</v>
      </c>
      <c r="J115" s="178">
        <f t="shared" si="7"/>
        <v>0.66666666666666674</v>
      </c>
      <c r="K115" s="177">
        <v>0.2</v>
      </c>
      <c r="L115" s="178">
        <f t="shared" si="8"/>
        <v>0.66666666666666674</v>
      </c>
      <c r="M115" s="190">
        <v>0.3</v>
      </c>
      <c r="N115" s="178">
        <f t="shared" si="9"/>
        <v>1</v>
      </c>
      <c r="O115" s="186" t="s">
        <v>138</v>
      </c>
      <c r="P115" s="329">
        <v>2019</v>
      </c>
      <c r="T115" s="261"/>
    </row>
    <row r="116" spans="1:20" ht="30">
      <c r="A116" s="329">
        <v>54</v>
      </c>
      <c r="B116" s="187" t="s">
        <v>270</v>
      </c>
      <c r="C116" s="188" t="s">
        <v>271</v>
      </c>
      <c r="D116" s="196">
        <v>0.2</v>
      </c>
      <c r="E116" s="196">
        <v>0.2</v>
      </c>
      <c r="F116" s="177"/>
      <c r="G116" s="178"/>
      <c r="H116" s="196"/>
      <c r="I116" s="196">
        <v>0.2</v>
      </c>
      <c r="J116" s="178">
        <f t="shared" si="7"/>
        <v>1</v>
      </c>
      <c r="K116" s="177">
        <v>0.2</v>
      </c>
      <c r="L116" s="178">
        <f t="shared" si="8"/>
        <v>1</v>
      </c>
      <c r="M116" s="190">
        <v>0.1</v>
      </c>
      <c r="N116" s="178">
        <f t="shared" si="9"/>
        <v>0.5</v>
      </c>
      <c r="O116" s="186" t="s">
        <v>138</v>
      </c>
      <c r="P116" s="329">
        <v>2019</v>
      </c>
      <c r="T116" s="261"/>
    </row>
    <row r="117" spans="1:20" ht="15">
      <c r="A117" s="329">
        <v>55</v>
      </c>
      <c r="B117" s="187" t="s">
        <v>272</v>
      </c>
      <c r="C117" s="188" t="s">
        <v>273</v>
      </c>
      <c r="D117" s="196">
        <v>1.4</v>
      </c>
      <c r="E117" s="196">
        <v>1.4</v>
      </c>
      <c r="F117" s="177"/>
      <c r="G117" s="178"/>
      <c r="H117" s="196"/>
      <c r="I117" s="196">
        <v>1</v>
      </c>
      <c r="J117" s="178">
        <f t="shared" si="7"/>
        <v>0.7142857142857143</v>
      </c>
      <c r="K117" s="177">
        <v>1</v>
      </c>
      <c r="L117" s="178">
        <f t="shared" si="8"/>
        <v>0.7142857142857143</v>
      </c>
      <c r="M117" s="328">
        <v>1.4</v>
      </c>
      <c r="N117" s="178">
        <f t="shared" si="9"/>
        <v>1</v>
      </c>
      <c r="O117" s="186" t="s">
        <v>138</v>
      </c>
      <c r="P117" s="329">
        <v>2019</v>
      </c>
      <c r="T117" s="261"/>
    </row>
    <row r="118" spans="1:20" ht="15">
      <c r="A118" s="329">
        <v>56</v>
      </c>
      <c r="B118" s="187" t="s">
        <v>274</v>
      </c>
      <c r="C118" s="188" t="s">
        <v>275</v>
      </c>
      <c r="D118" s="196">
        <v>0.4</v>
      </c>
      <c r="E118" s="196">
        <v>0.4</v>
      </c>
      <c r="F118" s="177"/>
      <c r="G118" s="178"/>
      <c r="H118" s="196"/>
      <c r="I118" s="196">
        <v>0.2</v>
      </c>
      <c r="J118" s="178">
        <f t="shared" si="7"/>
        <v>0.5</v>
      </c>
      <c r="K118" s="177">
        <v>0.2</v>
      </c>
      <c r="L118" s="178">
        <f t="shared" si="8"/>
        <v>0.5</v>
      </c>
      <c r="M118" s="190">
        <v>0.4</v>
      </c>
      <c r="N118" s="178">
        <f t="shared" si="9"/>
        <v>1</v>
      </c>
      <c r="O118" s="186" t="s">
        <v>138</v>
      </c>
      <c r="P118" s="329">
        <v>2019</v>
      </c>
      <c r="T118" s="261"/>
    </row>
    <row r="119" spans="1:20" ht="30">
      <c r="A119" s="329">
        <v>57</v>
      </c>
      <c r="B119" s="187">
        <v>335743</v>
      </c>
      <c r="C119" s="188" t="s">
        <v>276</v>
      </c>
      <c r="D119" s="196">
        <v>0.2</v>
      </c>
      <c r="E119" s="196">
        <v>0.2</v>
      </c>
      <c r="F119" s="177"/>
      <c r="G119" s="178"/>
      <c r="H119" s="196"/>
      <c r="I119" s="196">
        <v>0.1</v>
      </c>
      <c r="J119" s="178">
        <f t="shared" si="7"/>
        <v>0.5</v>
      </c>
      <c r="K119" s="177">
        <v>0.1</v>
      </c>
      <c r="L119" s="178">
        <f t="shared" si="8"/>
        <v>0.5</v>
      </c>
      <c r="M119" s="190">
        <v>0.2</v>
      </c>
      <c r="N119" s="178">
        <f t="shared" si="9"/>
        <v>1</v>
      </c>
      <c r="O119" s="186" t="s">
        <v>138</v>
      </c>
      <c r="P119" s="329">
        <v>2019</v>
      </c>
      <c r="T119" s="261"/>
    </row>
    <row r="120" spans="1:20" ht="30">
      <c r="A120" s="329">
        <v>58</v>
      </c>
      <c r="B120" s="187" t="s">
        <v>277</v>
      </c>
      <c r="C120" s="188" t="s">
        <v>278</v>
      </c>
      <c r="D120" s="196">
        <v>0.8</v>
      </c>
      <c r="E120" s="196">
        <v>0.8</v>
      </c>
      <c r="F120" s="177"/>
      <c r="G120" s="178"/>
      <c r="H120" s="196"/>
      <c r="I120" s="196">
        <v>0</v>
      </c>
      <c r="J120" s="178">
        <f t="shared" si="7"/>
        <v>0</v>
      </c>
      <c r="K120" s="177">
        <v>0.8</v>
      </c>
      <c r="L120" s="178">
        <f t="shared" si="8"/>
        <v>1</v>
      </c>
      <c r="M120" s="196">
        <v>0.8</v>
      </c>
      <c r="N120" s="178">
        <f t="shared" si="9"/>
        <v>1</v>
      </c>
      <c r="O120" s="186" t="s">
        <v>138</v>
      </c>
      <c r="P120" s="329">
        <v>2019</v>
      </c>
      <c r="T120" s="261"/>
    </row>
    <row r="121" spans="1:20" ht="30">
      <c r="A121" s="329">
        <v>59</v>
      </c>
      <c r="B121" s="187" t="s">
        <v>279</v>
      </c>
      <c r="C121" s="188" t="s">
        <v>280</v>
      </c>
      <c r="D121" s="196">
        <v>0.4</v>
      </c>
      <c r="E121" s="196">
        <v>0.4</v>
      </c>
      <c r="F121" s="177"/>
      <c r="G121" s="178"/>
      <c r="H121" s="196"/>
      <c r="I121" s="196">
        <v>0.1</v>
      </c>
      <c r="J121" s="178">
        <f t="shared" si="7"/>
        <v>0.25</v>
      </c>
      <c r="K121" s="177">
        <v>0.1</v>
      </c>
      <c r="L121" s="178">
        <f t="shared" si="8"/>
        <v>0.25</v>
      </c>
      <c r="M121" s="190">
        <v>0.4</v>
      </c>
      <c r="N121" s="178">
        <f t="shared" si="9"/>
        <v>1</v>
      </c>
      <c r="O121" s="186" t="s">
        <v>138</v>
      </c>
      <c r="P121" s="329">
        <v>2019</v>
      </c>
      <c r="T121" s="261"/>
    </row>
    <row r="122" spans="1:20" ht="15">
      <c r="A122" s="329">
        <v>60</v>
      </c>
      <c r="B122" s="187" t="s">
        <v>281</v>
      </c>
      <c r="C122" s="188" t="s">
        <v>282</v>
      </c>
      <c r="D122" s="196">
        <v>0.2</v>
      </c>
      <c r="E122" s="196">
        <v>0.2</v>
      </c>
      <c r="F122" s="177"/>
      <c r="G122" s="178"/>
      <c r="H122" s="196"/>
      <c r="I122" s="196">
        <v>0.2</v>
      </c>
      <c r="J122" s="178">
        <f t="shared" si="7"/>
        <v>1</v>
      </c>
      <c r="K122" s="177">
        <v>0.2</v>
      </c>
      <c r="L122" s="178">
        <f t="shared" si="8"/>
        <v>1</v>
      </c>
      <c r="M122" s="190">
        <v>0.2</v>
      </c>
      <c r="N122" s="178">
        <f t="shared" si="9"/>
        <v>1</v>
      </c>
      <c r="O122" s="186" t="s">
        <v>138</v>
      </c>
      <c r="P122" s="329">
        <v>2019</v>
      </c>
      <c r="T122" s="261"/>
    </row>
    <row r="123" spans="1:20" ht="30">
      <c r="A123" s="329">
        <v>61</v>
      </c>
      <c r="B123" s="187" t="s">
        <v>283</v>
      </c>
      <c r="C123" s="188" t="s">
        <v>284</v>
      </c>
      <c r="D123" s="196">
        <v>1.1000000000000001</v>
      </c>
      <c r="E123" s="196">
        <v>1.1000000000000001</v>
      </c>
      <c r="F123" s="177"/>
      <c r="G123" s="178"/>
      <c r="H123" s="196"/>
      <c r="I123" s="196">
        <v>0</v>
      </c>
      <c r="J123" s="178">
        <f t="shared" si="7"/>
        <v>0</v>
      </c>
      <c r="K123" s="177">
        <v>1.1000000000000001</v>
      </c>
      <c r="L123" s="178">
        <f t="shared" si="8"/>
        <v>1</v>
      </c>
      <c r="M123" s="202">
        <v>1.1000000000000001</v>
      </c>
      <c r="N123" s="178">
        <f t="shared" si="9"/>
        <v>1</v>
      </c>
      <c r="O123" s="186" t="s">
        <v>138</v>
      </c>
      <c r="P123" s="329">
        <v>2019</v>
      </c>
      <c r="T123" s="261"/>
    </row>
    <row r="124" spans="1:20" ht="30">
      <c r="A124" s="329">
        <v>62</v>
      </c>
      <c r="B124" s="187" t="s">
        <v>285</v>
      </c>
      <c r="C124" s="188" t="s">
        <v>286</v>
      </c>
      <c r="D124" s="196">
        <v>1</v>
      </c>
      <c r="E124" s="196">
        <v>1</v>
      </c>
      <c r="F124" s="177"/>
      <c r="G124" s="178"/>
      <c r="H124" s="196"/>
      <c r="I124" s="196">
        <v>0.7</v>
      </c>
      <c r="J124" s="178">
        <f t="shared" si="7"/>
        <v>0.7</v>
      </c>
      <c r="K124" s="177">
        <v>0.7</v>
      </c>
      <c r="L124" s="178">
        <f t="shared" si="8"/>
        <v>0.7</v>
      </c>
      <c r="M124" s="190">
        <v>1</v>
      </c>
      <c r="N124" s="178">
        <f t="shared" si="9"/>
        <v>1</v>
      </c>
      <c r="O124" s="186" t="s">
        <v>138</v>
      </c>
      <c r="P124" s="329">
        <v>2019</v>
      </c>
      <c r="T124" s="261"/>
    </row>
    <row r="125" spans="1:20" ht="30">
      <c r="A125" s="329">
        <v>63</v>
      </c>
      <c r="B125" s="187" t="s">
        <v>287</v>
      </c>
      <c r="C125" s="188" t="s">
        <v>288</v>
      </c>
      <c r="D125" s="196">
        <v>1.6</v>
      </c>
      <c r="E125" s="196">
        <v>1.6</v>
      </c>
      <c r="F125" s="177"/>
      <c r="G125" s="178"/>
      <c r="H125" s="196"/>
      <c r="I125" s="196">
        <v>0</v>
      </c>
      <c r="J125" s="178">
        <f t="shared" si="7"/>
        <v>0</v>
      </c>
      <c r="K125" s="177">
        <v>1.6</v>
      </c>
      <c r="L125" s="178">
        <f t="shared" si="8"/>
        <v>1</v>
      </c>
      <c r="M125" s="202">
        <v>1.6</v>
      </c>
      <c r="N125" s="178">
        <f t="shared" si="9"/>
        <v>1</v>
      </c>
      <c r="O125" s="186" t="s">
        <v>138</v>
      </c>
      <c r="P125" s="329">
        <v>2019</v>
      </c>
      <c r="T125" s="261"/>
    </row>
    <row r="126" spans="1:20" ht="30">
      <c r="A126" s="329">
        <v>64</v>
      </c>
      <c r="B126" s="187" t="s">
        <v>289</v>
      </c>
      <c r="C126" s="188" t="s">
        <v>290</v>
      </c>
      <c r="D126" s="196">
        <v>1.6</v>
      </c>
      <c r="E126" s="196">
        <v>1.6</v>
      </c>
      <c r="F126" s="177"/>
      <c r="G126" s="178"/>
      <c r="H126" s="196"/>
      <c r="I126" s="196">
        <v>1.6</v>
      </c>
      <c r="J126" s="178">
        <f t="shared" si="7"/>
        <v>1</v>
      </c>
      <c r="K126" s="177">
        <v>1.6</v>
      </c>
      <c r="L126" s="178">
        <f t="shared" si="8"/>
        <v>1</v>
      </c>
      <c r="M126" s="328">
        <v>0.5</v>
      </c>
      <c r="N126" s="178">
        <f t="shared" si="9"/>
        <v>0.3125</v>
      </c>
      <c r="O126" s="186" t="s">
        <v>138</v>
      </c>
      <c r="P126" s="329">
        <v>2019</v>
      </c>
      <c r="T126" s="261"/>
    </row>
    <row r="127" spans="1:20" ht="30">
      <c r="A127" s="329">
        <v>65</v>
      </c>
      <c r="B127" s="187" t="s">
        <v>291</v>
      </c>
      <c r="C127" s="188" t="s">
        <v>292</v>
      </c>
      <c r="D127" s="196">
        <v>1.2</v>
      </c>
      <c r="E127" s="196">
        <v>1.2</v>
      </c>
      <c r="F127" s="177"/>
      <c r="G127" s="178"/>
      <c r="H127" s="196"/>
      <c r="I127" s="196">
        <v>1.1000000000000001</v>
      </c>
      <c r="J127" s="178">
        <f t="shared" si="7"/>
        <v>0.91666666666666674</v>
      </c>
      <c r="K127" s="177">
        <v>1.1000000000000001</v>
      </c>
      <c r="L127" s="178">
        <f t="shared" si="8"/>
        <v>0.91666666666666674</v>
      </c>
      <c r="M127" s="190">
        <v>1.2</v>
      </c>
      <c r="N127" s="178">
        <f t="shared" si="9"/>
        <v>1</v>
      </c>
      <c r="O127" s="186" t="s">
        <v>138</v>
      </c>
      <c r="P127" s="329">
        <v>2019</v>
      </c>
      <c r="T127" s="261"/>
    </row>
    <row r="128" spans="1:20" ht="15">
      <c r="A128" s="329">
        <v>66</v>
      </c>
      <c r="B128" s="187">
        <v>346123</v>
      </c>
      <c r="C128" s="188" t="s">
        <v>293</v>
      </c>
      <c r="D128" s="196">
        <v>1.8</v>
      </c>
      <c r="E128" s="196">
        <v>1.8</v>
      </c>
      <c r="F128" s="177"/>
      <c r="G128" s="178"/>
      <c r="H128" s="196"/>
      <c r="I128" s="196">
        <v>1.8</v>
      </c>
      <c r="J128" s="178">
        <f t="shared" ref="J128:J191" si="10">I128/E128</f>
        <v>1</v>
      </c>
      <c r="K128" s="177">
        <v>1.8</v>
      </c>
      <c r="L128" s="178">
        <f t="shared" ref="L128:L191" si="11">K128/E128</f>
        <v>1</v>
      </c>
      <c r="M128" s="328">
        <v>0.5</v>
      </c>
      <c r="N128" s="178">
        <f t="shared" ref="N128:N191" si="12">M128/E128</f>
        <v>0.27777777777777779</v>
      </c>
      <c r="O128" s="186" t="s">
        <v>138</v>
      </c>
      <c r="P128" s="329">
        <v>2019</v>
      </c>
      <c r="T128" s="261"/>
    </row>
    <row r="129" spans="1:20" ht="30">
      <c r="A129" s="329">
        <v>67</v>
      </c>
      <c r="B129" s="187" t="s">
        <v>294</v>
      </c>
      <c r="C129" s="188" t="s">
        <v>295</v>
      </c>
      <c r="D129" s="196">
        <v>0.3</v>
      </c>
      <c r="E129" s="196">
        <v>0.3</v>
      </c>
      <c r="F129" s="177"/>
      <c r="G129" s="178"/>
      <c r="H129" s="196"/>
      <c r="I129" s="196">
        <v>0.2</v>
      </c>
      <c r="J129" s="178">
        <f t="shared" si="10"/>
        <v>0.66666666666666674</v>
      </c>
      <c r="K129" s="177">
        <v>0.2</v>
      </c>
      <c r="L129" s="178">
        <f t="shared" si="11"/>
        <v>0.66666666666666674</v>
      </c>
      <c r="M129" s="190">
        <v>0.3</v>
      </c>
      <c r="N129" s="178">
        <f t="shared" si="12"/>
        <v>1</v>
      </c>
      <c r="O129" s="186" t="s">
        <v>138</v>
      </c>
      <c r="P129" s="329">
        <v>2019</v>
      </c>
      <c r="T129" s="261"/>
    </row>
    <row r="130" spans="1:20" ht="15">
      <c r="A130" s="329">
        <v>68</v>
      </c>
      <c r="B130" s="187" t="s">
        <v>296</v>
      </c>
      <c r="C130" s="188" t="s">
        <v>297</v>
      </c>
      <c r="D130" s="196">
        <v>1.4</v>
      </c>
      <c r="E130" s="196">
        <v>1.4</v>
      </c>
      <c r="F130" s="177"/>
      <c r="G130" s="178"/>
      <c r="H130" s="196"/>
      <c r="I130" s="196">
        <v>0.5</v>
      </c>
      <c r="J130" s="178">
        <f t="shared" si="10"/>
        <v>0.35714285714285715</v>
      </c>
      <c r="K130" s="177">
        <v>0.5</v>
      </c>
      <c r="L130" s="178">
        <f t="shared" si="11"/>
        <v>0.35714285714285715</v>
      </c>
      <c r="M130" s="328">
        <v>0.3</v>
      </c>
      <c r="N130" s="178">
        <f t="shared" si="12"/>
        <v>0.2142857142857143</v>
      </c>
      <c r="O130" s="186" t="s">
        <v>138</v>
      </c>
      <c r="P130" s="329">
        <v>2019</v>
      </c>
      <c r="T130" s="261"/>
    </row>
    <row r="131" spans="1:20" ht="30">
      <c r="A131" s="329">
        <v>69</v>
      </c>
      <c r="B131" s="187" t="s">
        <v>298</v>
      </c>
      <c r="C131" s="188" t="s">
        <v>299</v>
      </c>
      <c r="D131" s="196">
        <v>0.6</v>
      </c>
      <c r="E131" s="196">
        <v>0.6</v>
      </c>
      <c r="F131" s="177"/>
      <c r="G131" s="178"/>
      <c r="H131" s="196"/>
      <c r="I131" s="196">
        <v>0</v>
      </c>
      <c r="J131" s="178">
        <f t="shared" si="10"/>
        <v>0</v>
      </c>
      <c r="K131" s="177">
        <v>0</v>
      </c>
      <c r="L131" s="178">
        <f t="shared" si="11"/>
        <v>0</v>
      </c>
      <c r="M131" s="196">
        <v>0</v>
      </c>
      <c r="N131" s="178">
        <f t="shared" si="12"/>
        <v>0</v>
      </c>
      <c r="O131" s="186" t="s">
        <v>138</v>
      </c>
      <c r="P131" s="329">
        <v>2019</v>
      </c>
      <c r="T131" s="261"/>
    </row>
    <row r="132" spans="1:20" ht="30">
      <c r="A132" s="329">
        <v>70</v>
      </c>
      <c r="B132" s="187" t="s">
        <v>300</v>
      </c>
      <c r="C132" s="188" t="s">
        <v>301</v>
      </c>
      <c r="D132" s="196">
        <v>0.2</v>
      </c>
      <c r="E132" s="196">
        <v>0.2</v>
      </c>
      <c r="F132" s="177"/>
      <c r="G132" s="178"/>
      <c r="H132" s="196"/>
      <c r="I132" s="196">
        <v>0.2</v>
      </c>
      <c r="J132" s="178">
        <f t="shared" si="10"/>
        <v>1</v>
      </c>
      <c r="K132" s="177">
        <v>0.2</v>
      </c>
      <c r="L132" s="178">
        <f t="shared" si="11"/>
        <v>1</v>
      </c>
      <c r="M132" s="328">
        <v>0.1</v>
      </c>
      <c r="N132" s="178">
        <f t="shared" si="12"/>
        <v>0.5</v>
      </c>
      <c r="O132" s="186" t="s">
        <v>138</v>
      </c>
      <c r="P132" s="329">
        <v>2019</v>
      </c>
      <c r="T132" s="261"/>
    </row>
    <row r="133" spans="1:20" ht="30">
      <c r="A133" s="329">
        <v>71</v>
      </c>
      <c r="B133" s="187" t="s">
        <v>302</v>
      </c>
      <c r="C133" s="188" t="s">
        <v>303</v>
      </c>
      <c r="D133" s="196">
        <v>0.7</v>
      </c>
      <c r="E133" s="196">
        <v>0.7</v>
      </c>
      <c r="F133" s="177"/>
      <c r="G133" s="178"/>
      <c r="H133" s="196"/>
      <c r="I133" s="196">
        <v>0.5</v>
      </c>
      <c r="J133" s="178">
        <f t="shared" si="10"/>
        <v>0.7142857142857143</v>
      </c>
      <c r="K133" s="177">
        <v>0.5</v>
      </c>
      <c r="L133" s="178">
        <f t="shared" si="11"/>
        <v>0.7142857142857143</v>
      </c>
      <c r="M133" s="190">
        <v>0.7</v>
      </c>
      <c r="N133" s="178">
        <f t="shared" si="12"/>
        <v>1</v>
      </c>
      <c r="O133" s="186" t="s">
        <v>138</v>
      </c>
      <c r="P133" s="329">
        <v>2019</v>
      </c>
      <c r="T133" s="261"/>
    </row>
    <row r="134" spans="1:20" ht="30">
      <c r="A134" s="329">
        <v>72</v>
      </c>
      <c r="B134" s="187" t="s">
        <v>304</v>
      </c>
      <c r="C134" s="188" t="s">
        <v>305</v>
      </c>
      <c r="D134" s="196">
        <v>5.3</v>
      </c>
      <c r="E134" s="196">
        <v>5.3</v>
      </c>
      <c r="F134" s="177"/>
      <c r="G134" s="178"/>
      <c r="H134" s="196"/>
      <c r="I134" s="196">
        <v>2.5</v>
      </c>
      <c r="J134" s="178">
        <f t="shared" si="10"/>
        <v>0.47169811320754718</v>
      </c>
      <c r="K134" s="177">
        <v>5.3</v>
      </c>
      <c r="L134" s="178">
        <f t="shared" si="11"/>
        <v>1</v>
      </c>
      <c r="M134" s="202">
        <v>5.3</v>
      </c>
      <c r="N134" s="178">
        <f t="shared" si="12"/>
        <v>1</v>
      </c>
      <c r="O134" s="186" t="s">
        <v>138</v>
      </c>
      <c r="P134" s="329">
        <v>2019</v>
      </c>
      <c r="T134" s="261"/>
    </row>
    <row r="135" spans="1:20" ht="30">
      <c r="A135" s="329">
        <v>73</v>
      </c>
      <c r="B135" s="187" t="s">
        <v>306</v>
      </c>
      <c r="C135" s="188" t="s">
        <v>307</v>
      </c>
      <c r="D135" s="196">
        <v>0.2</v>
      </c>
      <c r="E135" s="196">
        <v>0.2</v>
      </c>
      <c r="F135" s="177"/>
      <c r="G135" s="178"/>
      <c r="H135" s="196"/>
      <c r="I135" s="196">
        <v>0.1</v>
      </c>
      <c r="J135" s="178">
        <f t="shared" si="10"/>
        <v>0.5</v>
      </c>
      <c r="K135" s="177">
        <v>0.1</v>
      </c>
      <c r="L135" s="178">
        <f t="shared" si="11"/>
        <v>0.5</v>
      </c>
      <c r="M135" s="190">
        <v>0.2</v>
      </c>
      <c r="N135" s="178">
        <f t="shared" si="12"/>
        <v>1</v>
      </c>
      <c r="O135" s="186" t="s">
        <v>138</v>
      </c>
      <c r="P135" s="329">
        <v>2019</v>
      </c>
      <c r="T135" s="261"/>
    </row>
    <row r="136" spans="1:20" ht="30">
      <c r="A136" s="329">
        <v>74</v>
      </c>
      <c r="B136" s="187" t="s">
        <v>308</v>
      </c>
      <c r="C136" s="188" t="s">
        <v>309</v>
      </c>
      <c r="D136" s="196">
        <v>0.2</v>
      </c>
      <c r="E136" s="196">
        <v>0.2</v>
      </c>
      <c r="F136" s="177"/>
      <c r="G136" s="178"/>
      <c r="H136" s="196"/>
      <c r="I136" s="196">
        <v>0.2</v>
      </c>
      <c r="J136" s="178">
        <f t="shared" si="10"/>
        <v>1</v>
      </c>
      <c r="K136" s="177">
        <v>0.2</v>
      </c>
      <c r="L136" s="178">
        <f t="shared" si="11"/>
        <v>1</v>
      </c>
      <c r="M136" s="328">
        <v>0.1</v>
      </c>
      <c r="N136" s="178">
        <f t="shared" si="12"/>
        <v>0.5</v>
      </c>
      <c r="O136" s="186" t="s">
        <v>138</v>
      </c>
      <c r="P136" s="329">
        <v>2019</v>
      </c>
      <c r="T136" s="261"/>
    </row>
    <row r="137" spans="1:20" ht="30">
      <c r="A137" s="329">
        <v>75</v>
      </c>
      <c r="B137" s="187" t="s">
        <v>310</v>
      </c>
      <c r="C137" s="188" t="s">
        <v>311</v>
      </c>
      <c r="D137" s="196">
        <v>1.1000000000000001</v>
      </c>
      <c r="E137" s="196">
        <v>1.1000000000000001</v>
      </c>
      <c r="F137" s="177"/>
      <c r="G137" s="178"/>
      <c r="H137" s="196"/>
      <c r="I137" s="196">
        <v>0.8</v>
      </c>
      <c r="J137" s="178">
        <f t="shared" si="10"/>
        <v>0.72727272727272729</v>
      </c>
      <c r="K137" s="177">
        <v>0.8</v>
      </c>
      <c r="L137" s="178">
        <f t="shared" si="11"/>
        <v>0.72727272727272729</v>
      </c>
      <c r="M137" s="190">
        <v>1.1000000000000001</v>
      </c>
      <c r="N137" s="178">
        <f t="shared" si="12"/>
        <v>1</v>
      </c>
      <c r="O137" s="186" t="s">
        <v>138</v>
      </c>
      <c r="P137" s="329">
        <v>2019</v>
      </c>
      <c r="T137" s="261"/>
    </row>
    <row r="138" spans="1:20" ht="30">
      <c r="A138" s="329">
        <v>76</v>
      </c>
      <c r="B138" s="187" t="s">
        <v>312</v>
      </c>
      <c r="C138" s="188" t="s">
        <v>313</v>
      </c>
      <c r="D138" s="196">
        <v>0.4</v>
      </c>
      <c r="E138" s="196">
        <v>0.4</v>
      </c>
      <c r="F138" s="177"/>
      <c r="G138" s="178"/>
      <c r="H138" s="196"/>
      <c r="I138" s="196">
        <v>0.1</v>
      </c>
      <c r="J138" s="178">
        <f t="shared" si="10"/>
        <v>0.25</v>
      </c>
      <c r="K138" s="177">
        <v>0.1</v>
      </c>
      <c r="L138" s="178">
        <f t="shared" si="11"/>
        <v>0.25</v>
      </c>
      <c r="M138" s="190">
        <v>0.4</v>
      </c>
      <c r="N138" s="178">
        <f t="shared" si="12"/>
        <v>1</v>
      </c>
      <c r="O138" s="186" t="s">
        <v>138</v>
      </c>
      <c r="P138" s="329">
        <v>2019</v>
      </c>
      <c r="T138" s="261"/>
    </row>
    <row r="139" spans="1:20" ht="30">
      <c r="A139" s="329">
        <v>77</v>
      </c>
      <c r="B139" s="187" t="s">
        <v>314</v>
      </c>
      <c r="C139" s="188" t="s">
        <v>315</v>
      </c>
      <c r="D139" s="196">
        <v>2.2999999999999998</v>
      </c>
      <c r="E139" s="196">
        <v>2.2999999999999998</v>
      </c>
      <c r="F139" s="177"/>
      <c r="G139" s="178"/>
      <c r="H139" s="196"/>
      <c r="I139" s="196">
        <v>1.8</v>
      </c>
      <c r="J139" s="178">
        <f t="shared" si="10"/>
        <v>0.78260869565217395</v>
      </c>
      <c r="K139" s="177">
        <v>1.8</v>
      </c>
      <c r="L139" s="178">
        <f t="shared" si="11"/>
        <v>0.78260869565217395</v>
      </c>
      <c r="M139" s="190">
        <v>2.2999999999999998</v>
      </c>
      <c r="N139" s="178">
        <f t="shared" si="12"/>
        <v>1</v>
      </c>
      <c r="O139" s="186" t="s">
        <v>138</v>
      </c>
      <c r="P139" s="329">
        <v>2019</v>
      </c>
      <c r="T139" s="261"/>
    </row>
    <row r="140" spans="1:20" ht="15">
      <c r="A140" s="329">
        <v>78</v>
      </c>
      <c r="B140" s="187" t="s">
        <v>316</v>
      </c>
      <c r="C140" s="188" t="s">
        <v>317</v>
      </c>
      <c r="D140" s="196">
        <v>0.3</v>
      </c>
      <c r="E140" s="196">
        <v>0.3</v>
      </c>
      <c r="F140" s="177"/>
      <c r="G140" s="178"/>
      <c r="H140" s="196"/>
      <c r="I140" s="196">
        <v>0.3</v>
      </c>
      <c r="J140" s="178">
        <f t="shared" si="10"/>
        <v>1</v>
      </c>
      <c r="K140" s="177">
        <v>0.3</v>
      </c>
      <c r="L140" s="178">
        <f t="shared" si="11"/>
        <v>1</v>
      </c>
      <c r="M140" s="328">
        <v>0.1</v>
      </c>
      <c r="N140" s="178">
        <f t="shared" si="12"/>
        <v>0.33333333333333337</v>
      </c>
      <c r="O140" s="186" t="s">
        <v>138</v>
      </c>
      <c r="P140" s="329">
        <v>2019</v>
      </c>
      <c r="T140" s="261"/>
    </row>
    <row r="141" spans="1:20" ht="15">
      <c r="A141" s="329">
        <v>79</v>
      </c>
      <c r="B141" s="187" t="s">
        <v>318</v>
      </c>
      <c r="C141" s="188" t="s">
        <v>319</v>
      </c>
      <c r="D141" s="196">
        <v>0.2</v>
      </c>
      <c r="E141" s="196">
        <v>0.2</v>
      </c>
      <c r="F141" s="177"/>
      <c r="G141" s="178"/>
      <c r="H141" s="196"/>
      <c r="I141" s="196">
        <v>0.2</v>
      </c>
      <c r="J141" s="178">
        <f t="shared" si="10"/>
        <v>1</v>
      </c>
      <c r="K141" s="177">
        <v>0.2</v>
      </c>
      <c r="L141" s="178">
        <f t="shared" si="11"/>
        <v>1</v>
      </c>
      <c r="M141" s="328">
        <v>0.1</v>
      </c>
      <c r="N141" s="178">
        <f t="shared" si="12"/>
        <v>0.5</v>
      </c>
      <c r="O141" s="186" t="s">
        <v>138</v>
      </c>
      <c r="P141" s="329">
        <v>2019</v>
      </c>
      <c r="T141" s="261"/>
    </row>
    <row r="142" spans="1:20" ht="45">
      <c r="A142" s="329">
        <v>80</v>
      </c>
      <c r="B142" s="187">
        <v>345899</v>
      </c>
      <c r="C142" s="188" t="s">
        <v>320</v>
      </c>
      <c r="D142" s="196">
        <v>0.9</v>
      </c>
      <c r="E142" s="196">
        <v>0.9</v>
      </c>
      <c r="F142" s="177"/>
      <c r="G142" s="178"/>
      <c r="H142" s="196"/>
      <c r="I142" s="196">
        <v>0.2</v>
      </c>
      <c r="J142" s="178">
        <f t="shared" si="10"/>
        <v>0.22222222222222224</v>
      </c>
      <c r="K142" s="177">
        <v>0.2</v>
      </c>
      <c r="L142" s="178">
        <f t="shared" si="11"/>
        <v>0.22222222222222224</v>
      </c>
      <c r="M142" s="190">
        <v>0.9</v>
      </c>
      <c r="N142" s="178">
        <f t="shared" si="12"/>
        <v>1</v>
      </c>
      <c r="O142" s="186" t="s">
        <v>138</v>
      </c>
      <c r="P142" s="329">
        <v>2019</v>
      </c>
      <c r="T142" s="261"/>
    </row>
    <row r="143" spans="1:20" ht="15">
      <c r="A143" s="329">
        <v>81</v>
      </c>
      <c r="B143" s="187" t="s">
        <v>321</v>
      </c>
      <c r="C143" s="188" t="s">
        <v>322</v>
      </c>
      <c r="D143" s="196">
        <v>1.4</v>
      </c>
      <c r="E143" s="196">
        <v>1.4</v>
      </c>
      <c r="F143" s="177"/>
      <c r="G143" s="178"/>
      <c r="H143" s="196"/>
      <c r="I143" s="196">
        <v>0.7</v>
      </c>
      <c r="J143" s="178">
        <f t="shared" si="10"/>
        <v>0.5</v>
      </c>
      <c r="K143" s="177">
        <v>0.7</v>
      </c>
      <c r="L143" s="178">
        <f t="shared" si="11"/>
        <v>0.5</v>
      </c>
      <c r="M143" s="190">
        <v>1.4</v>
      </c>
      <c r="N143" s="178">
        <f t="shared" si="12"/>
        <v>1</v>
      </c>
      <c r="O143" s="186" t="s">
        <v>138</v>
      </c>
      <c r="P143" s="329">
        <v>2019</v>
      </c>
      <c r="T143" s="261"/>
    </row>
    <row r="144" spans="1:20" ht="30">
      <c r="A144" s="329">
        <v>82</v>
      </c>
      <c r="B144" s="187" t="s">
        <v>323</v>
      </c>
      <c r="C144" s="188" t="s">
        <v>324</v>
      </c>
      <c r="D144" s="196">
        <v>0.5</v>
      </c>
      <c r="E144" s="196">
        <v>0.5</v>
      </c>
      <c r="F144" s="177"/>
      <c r="G144" s="178"/>
      <c r="H144" s="196"/>
      <c r="I144" s="196">
        <v>0.3</v>
      </c>
      <c r="J144" s="178">
        <f t="shared" si="10"/>
        <v>0.6</v>
      </c>
      <c r="K144" s="177">
        <v>0.3</v>
      </c>
      <c r="L144" s="178">
        <f t="shared" si="11"/>
        <v>0.6</v>
      </c>
      <c r="M144" s="190">
        <v>0.5</v>
      </c>
      <c r="N144" s="178">
        <f t="shared" si="12"/>
        <v>1</v>
      </c>
      <c r="O144" s="186" t="s">
        <v>138</v>
      </c>
      <c r="P144" s="329">
        <v>2019</v>
      </c>
      <c r="T144" s="261"/>
    </row>
    <row r="145" spans="1:20" ht="15">
      <c r="A145" s="329">
        <v>83</v>
      </c>
      <c r="B145" s="187" t="s">
        <v>325</v>
      </c>
      <c r="C145" s="188" t="s">
        <v>326</v>
      </c>
      <c r="D145" s="196">
        <v>0.4</v>
      </c>
      <c r="E145" s="196">
        <v>0.4</v>
      </c>
      <c r="F145" s="177"/>
      <c r="G145" s="178"/>
      <c r="H145" s="196"/>
      <c r="I145" s="196">
        <v>0.4</v>
      </c>
      <c r="J145" s="178">
        <f t="shared" si="10"/>
        <v>1</v>
      </c>
      <c r="K145" s="177">
        <v>0.4</v>
      </c>
      <c r="L145" s="178">
        <f t="shared" si="11"/>
        <v>1</v>
      </c>
      <c r="M145" s="196">
        <v>0.2</v>
      </c>
      <c r="N145" s="178">
        <f t="shared" si="12"/>
        <v>0.5</v>
      </c>
      <c r="O145" s="186" t="s">
        <v>138</v>
      </c>
      <c r="P145" s="329">
        <v>2019</v>
      </c>
      <c r="T145" s="261"/>
    </row>
    <row r="146" spans="1:20" ht="30">
      <c r="A146" s="329">
        <v>84</v>
      </c>
      <c r="B146" s="187">
        <v>333511</v>
      </c>
      <c r="C146" s="188" t="s">
        <v>327</v>
      </c>
      <c r="D146" s="196">
        <v>1.3</v>
      </c>
      <c r="E146" s="196">
        <v>1.3</v>
      </c>
      <c r="F146" s="177"/>
      <c r="G146" s="178"/>
      <c r="H146" s="196"/>
      <c r="I146" s="196">
        <v>0</v>
      </c>
      <c r="J146" s="178">
        <f t="shared" si="10"/>
        <v>0</v>
      </c>
      <c r="K146" s="177">
        <v>0</v>
      </c>
      <c r="L146" s="178">
        <f t="shared" si="11"/>
        <v>0</v>
      </c>
      <c r="M146" s="191">
        <v>1.3</v>
      </c>
      <c r="N146" s="178">
        <f t="shared" si="12"/>
        <v>1</v>
      </c>
      <c r="O146" s="186" t="s">
        <v>138</v>
      </c>
      <c r="P146" s="329">
        <v>2019</v>
      </c>
      <c r="T146" s="261"/>
    </row>
    <row r="147" spans="1:20" ht="15">
      <c r="A147" s="329">
        <v>85</v>
      </c>
      <c r="B147" s="187" t="s">
        <v>328</v>
      </c>
      <c r="C147" s="188" t="s">
        <v>329</v>
      </c>
      <c r="D147" s="196">
        <v>0.5</v>
      </c>
      <c r="E147" s="196">
        <v>0.5</v>
      </c>
      <c r="F147" s="177"/>
      <c r="G147" s="178"/>
      <c r="H147" s="196"/>
      <c r="I147" s="196">
        <v>0.5</v>
      </c>
      <c r="J147" s="178">
        <f t="shared" si="10"/>
        <v>1</v>
      </c>
      <c r="K147" s="177">
        <v>0.5</v>
      </c>
      <c r="L147" s="178">
        <f t="shared" si="11"/>
        <v>1</v>
      </c>
      <c r="M147" s="328">
        <v>0.3</v>
      </c>
      <c r="N147" s="178">
        <f t="shared" si="12"/>
        <v>0.6</v>
      </c>
      <c r="O147" s="186" t="s">
        <v>138</v>
      </c>
      <c r="P147" s="329">
        <v>2019</v>
      </c>
      <c r="T147" s="261"/>
    </row>
    <row r="148" spans="1:20" ht="30">
      <c r="A148" s="329">
        <v>86</v>
      </c>
      <c r="B148" s="187">
        <v>346109</v>
      </c>
      <c r="C148" s="188" t="s">
        <v>330</v>
      </c>
      <c r="D148" s="196">
        <v>0.2</v>
      </c>
      <c r="E148" s="196">
        <v>0.2</v>
      </c>
      <c r="F148" s="177"/>
      <c r="G148" s="178"/>
      <c r="H148" s="196"/>
      <c r="I148" s="196">
        <v>0</v>
      </c>
      <c r="J148" s="178">
        <f t="shared" si="10"/>
        <v>0</v>
      </c>
      <c r="K148" s="177">
        <v>0</v>
      </c>
      <c r="L148" s="178">
        <f t="shared" si="11"/>
        <v>0</v>
      </c>
      <c r="M148" s="196">
        <v>0</v>
      </c>
      <c r="N148" s="178">
        <f t="shared" si="12"/>
        <v>0</v>
      </c>
      <c r="O148" s="186" t="s">
        <v>138</v>
      </c>
      <c r="P148" s="329">
        <v>2019</v>
      </c>
      <c r="T148" s="261"/>
    </row>
    <row r="149" spans="1:20" ht="30">
      <c r="A149" s="329">
        <v>87</v>
      </c>
      <c r="B149" s="187">
        <v>346494</v>
      </c>
      <c r="C149" s="188" t="s">
        <v>331</v>
      </c>
      <c r="D149" s="196">
        <v>1.8</v>
      </c>
      <c r="E149" s="196">
        <v>1.8</v>
      </c>
      <c r="F149" s="177"/>
      <c r="G149" s="178"/>
      <c r="H149" s="196"/>
      <c r="I149" s="196">
        <v>0.9</v>
      </c>
      <c r="J149" s="178">
        <f t="shared" si="10"/>
        <v>0.5</v>
      </c>
      <c r="K149" s="177">
        <v>0.9</v>
      </c>
      <c r="L149" s="178">
        <f t="shared" si="11"/>
        <v>0.5</v>
      </c>
      <c r="M149" s="328">
        <v>1.8</v>
      </c>
      <c r="N149" s="178">
        <f t="shared" si="12"/>
        <v>1</v>
      </c>
      <c r="O149" s="186" t="s">
        <v>138</v>
      </c>
      <c r="P149" s="329">
        <v>2019</v>
      </c>
      <c r="T149" s="261"/>
    </row>
    <row r="150" spans="1:20" ht="15">
      <c r="A150" s="329">
        <v>88</v>
      </c>
      <c r="B150" s="187" t="s">
        <v>332</v>
      </c>
      <c r="C150" s="188" t="s">
        <v>333</v>
      </c>
      <c r="D150" s="196">
        <v>0.4</v>
      </c>
      <c r="E150" s="196">
        <v>0.4</v>
      </c>
      <c r="F150" s="177"/>
      <c r="G150" s="178"/>
      <c r="H150" s="196"/>
      <c r="I150" s="196">
        <v>0.4</v>
      </c>
      <c r="J150" s="178">
        <f t="shared" si="10"/>
        <v>1</v>
      </c>
      <c r="K150" s="177">
        <v>0.4</v>
      </c>
      <c r="L150" s="178">
        <f t="shared" si="11"/>
        <v>1</v>
      </c>
      <c r="M150" s="328">
        <v>0.4</v>
      </c>
      <c r="N150" s="178">
        <f t="shared" si="12"/>
        <v>1</v>
      </c>
      <c r="O150" s="186" t="s">
        <v>138</v>
      </c>
      <c r="P150" s="329">
        <v>2019</v>
      </c>
      <c r="T150" s="261"/>
    </row>
    <row r="151" spans="1:20" ht="30">
      <c r="A151" s="329">
        <v>89</v>
      </c>
      <c r="B151" s="187" t="s">
        <v>334</v>
      </c>
      <c r="C151" s="188" t="s">
        <v>335</v>
      </c>
      <c r="D151" s="196">
        <v>0.5</v>
      </c>
      <c r="E151" s="196">
        <v>0.5</v>
      </c>
      <c r="F151" s="177"/>
      <c r="G151" s="178"/>
      <c r="H151" s="196"/>
      <c r="I151" s="196">
        <v>0</v>
      </c>
      <c r="J151" s="178">
        <f t="shared" si="10"/>
        <v>0</v>
      </c>
      <c r="K151" s="177">
        <v>0.5</v>
      </c>
      <c r="L151" s="178">
        <f t="shared" si="11"/>
        <v>1</v>
      </c>
      <c r="M151" s="328">
        <v>0.5</v>
      </c>
      <c r="N151" s="178">
        <f t="shared" si="12"/>
        <v>1</v>
      </c>
      <c r="O151" s="186" t="s">
        <v>138</v>
      </c>
      <c r="P151" s="329">
        <v>2019</v>
      </c>
      <c r="T151" s="261"/>
    </row>
    <row r="152" spans="1:20" ht="15">
      <c r="A152" s="329">
        <v>90</v>
      </c>
      <c r="B152" s="187" t="s">
        <v>336</v>
      </c>
      <c r="C152" s="188" t="s">
        <v>337</v>
      </c>
      <c r="D152" s="196">
        <v>0.5</v>
      </c>
      <c r="E152" s="196">
        <v>0.5</v>
      </c>
      <c r="F152" s="177"/>
      <c r="G152" s="178"/>
      <c r="H152" s="196"/>
      <c r="I152" s="196">
        <v>0.4</v>
      </c>
      <c r="J152" s="178">
        <f t="shared" si="10"/>
        <v>0.8</v>
      </c>
      <c r="K152" s="177">
        <v>0.4</v>
      </c>
      <c r="L152" s="178">
        <f t="shared" si="11"/>
        <v>0.8</v>
      </c>
      <c r="M152" s="190">
        <v>0.5</v>
      </c>
      <c r="N152" s="178">
        <f t="shared" si="12"/>
        <v>1</v>
      </c>
      <c r="O152" s="186" t="s">
        <v>138</v>
      </c>
      <c r="P152" s="329">
        <v>2019</v>
      </c>
      <c r="T152" s="261"/>
    </row>
    <row r="153" spans="1:20" ht="30">
      <c r="A153" s="329">
        <v>91</v>
      </c>
      <c r="B153" s="187" t="s">
        <v>338</v>
      </c>
      <c r="C153" s="188" t="s">
        <v>339</v>
      </c>
      <c r="D153" s="196">
        <v>0.8</v>
      </c>
      <c r="E153" s="196">
        <v>0.8</v>
      </c>
      <c r="F153" s="177"/>
      <c r="G153" s="178"/>
      <c r="H153" s="196"/>
      <c r="I153" s="196">
        <v>0</v>
      </c>
      <c r="J153" s="178">
        <f t="shared" si="10"/>
        <v>0</v>
      </c>
      <c r="K153" s="177">
        <v>0.8</v>
      </c>
      <c r="L153" s="178">
        <f t="shared" si="11"/>
        <v>1</v>
      </c>
      <c r="M153" s="190">
        <v>0.8</v>
      </c>
      <c r="N153" s="178">
        <f t="shared" si="12"/>
        <v>1</v>
      </c>
      <c r="O153" s="186" t="s">
        <v>138</v>
      </c>
      <c r="P153" s="329">
        <v>2019</v>
      </c>
      <c r="T153" s="261"/>
    </row>
    <row r="154" spans="1:20" ht="30">
      <c r="A154" s="329">
        <v>92</v>
      </c>
      <c r="B154" s="187" t="s">
        <v>340</v>
      </c>
      <c r="C154" s="188" t="s">
        <v>341</v>
      </c>
      <c r="D154" s="196">
        <v>1.2</v>
      </c>
      <c r="E154" s="196">
        <v>1.2</v>
      </c>
      <c r="F154" s="177"/>
      <c r="G154" s="178"/>
      <c r="H154" s="196"/>
      <c r="I154" s="196">
        <v>0.5</v>
      </c>
      <c r="J154" s="178">
        <f t="shared" si="10"/>
        <v>0.41666666666666669</v>
      </c>
      <c r="K154" s="177">
        <v>0.5</v>
      </c>
      <c r="L154" s="178">
        <f t="shared" si="11"/>
        <v>0.41666666666666669</v>
      </c>
      <c r="M154" s="328">
        <v>1.2</v>
      </c>
      <c r="N154" s="178">
        <f t="shared" si="12"/>
        <v>1</v>
      </c>
      <c r="O154" s="186" t="s">
        <v>138</v>
      </c>
      <c r="P154" s="329">
        <v>2019</v>
      </c>
      <c r="T154" s="261"/>
    </row>
    <row r="155" spans="1:20" ht="30">
      <c r="A155" s="329">
        <v>93</v>
      </c>
      <c r="B155" s="187">
        <v>346690</v>
      </c>
      <c r="C155" s="188" t="s">
        <v>342</v>
      </c>
      <c r="D155" s="196">
        <v>0.8</v>
      </c>
      <c r="E155" s="196">
        <v>0.8</v>
      </c>
      <c r="F155" s="177"/>
      <c r="G155" s="178"/>
      <c r="H155" s="196"/>
      <c r="I155" s="196">
        <v>0.2</v>
      </c>
      <c r="J155" s="178">
        <f t="shared" si="10"/>
        <v>0.25</v>
      </c>
      <c r="K155" s="177">
        <v>0.8</v>
      </c>
      <c r="L155" s="178">
        <f t="shared" si="11"/>
        <v>1</v>
      </c>
      <c r="M155" s="190">
        <v>0.8</v>
      </c>
      <c r="N155" s="178">
        <f t="shared" si="12"/>
        <v>1</v>
      </c>
      <c r="O155" s="186" t="s">
        <v>138</v>
      </c>
      <c r="P155" s="329">
        <v>2019</v>
      </c>
      <c r="T155" s="261"/>
    </row>
    <row r="156" spans="1:20" ht="30">
      <c r="A156" s="329">
        <v>94</v>
      </c>
      <c r="B156" s="187">
        <v>335768</v>
      </c>
      <c r="C156" s="188" t="s">
        <v>343</v>
      </c>
      <c r="D156" s="196">
        <v>3.5</v>
      </c>
      <c r="E156" s="196">
        <v>3.5</v>
      </c>
      <c r="F156" s="177"/>
      <c r="G156" s="178"/>
      <c r="H156" s="196"/>
      <c r="I156" s="196">
        <v>2.9</v>
      </c>
      <c r="J156" s="178">
        <f t="shared" si="10"/>
        <v>0.82857142857142851</v>
      </c>
      <c r="K156" s="177">
        <v>2.9</v>
      </c>
      <c r="L156" s="178">
        <f t="shared" si="11"/>
        <v>0.82857142857142851</v>
      </c>
      <c r="M156" s="328">
        <v>1.5</v>
      </c>
      <c r="N156" s="178">
        <f t="shared" si="12"/>
        <v>0.42857142857142855</v>
      </c>
      <c r="O156" s="186" t="s">
        <v>138</v>
      </c>
      <c r="P156" s="329">
        <v>2019</v>
      </c>
      <c r="T156" s="261"/>
    </row>
    <row r="157" spans="1:20" ht="15">
      <c r="A157" s="329">
        <v>95</v>
      </c>
      <c r="B157" s="187" t="s">
        <v>344</v>
      </c>
      <c r="C157" s="188" t="s">
        <v>345</v>
      </c>
      <c r="D157" s="196">
        <v>1.3</v>
      </c>
      <c r="E157" s="196">
        <v>1.3</v>
      </c>
      <c r="F157" s="177"/>
      <c r="G157" s="178"/>
      <c r="H157" s="196"/>
      <c r="I157" s="196">
        <v>0.6</v>
      </c>
      <c r="J157" s="178">
        <f t="shared" si="10"/>
        <v>0.46153846153846151</v>
      </c>
      <c r="K157" s="177">
        <v>0.6</v>
      </c>
      <c r="L157" s="178">
        <f t="shared" si="11"/>
        <v>0.46153846153846151</v>
      </c>
      <c r="M157" s="328">
        <v>1.3</v>
      </c>
      <c r="N157" s="178">
        <f t="shared" si="12"/>
        <v>1</v>
      </c>
      <c r="O157" s="186" t="s">
        <v>138</v>
      </c>
      <c r="P157" s="329">
        <v>2019</v>
      </c>
      <c r="T157" s="261"/>
    </row>
    <row r="158" spans="1:20" ht="30">
      <c r="A158" s="329">
        <v>96</v>
      </c>
      <c r="B158" s="187" t="s">
        <v>346</v>
      </c>
      <c r="C158" s="188" t="s">
        <v>347</v>
      </c>
      <c r="D158" s="196">
        <v>0.7</v>
      </c>
      <c r="E158" s="196">
        <v>0.7</v>
      </c>
      <c r="F158" s="177"/>
      <c r="G158" s="178"/>
      <c r="H158" s="196"/>
      <c r="I158" s="196">
        <v>0.7</v>
      </c>
      <c r="J158" s="178">
        <f t="shared" si="10"/>
        <v>1</v>
      </c>
      <c r="K158" s="177">
        <v>0.7</v>
      </c>
      <c r="L158" s="178">
        <f t="shared" si="11"/>
        <v>1</v>
      </c>
      <c r="M158" s="328">
        <v>0.3</v>
      </c>
      <c r="N158" s="178">
        <f t="shared" si="12"/>
        <v>0.4285714285714286</v>
      </c>
      <c r="O158" s="186" t="s">
        <v>138</v>
      </c>
      <c r="P158" s="329">
        <v>2019</v>
      </c>
      <c r="T158" s="261"/>
    </row>
    <row r="159" spans="1:20" ht="30">
      <c r="A159" s="329">
        <v>97</v>
      </c>
      <c r="B159" s="187" t="s">
        <v>348</v>
      </c>
      <c r="C159" s="188" t="s">
        <v>349</v>
      </c>
      <c r="D159" s="196">
        <v>0.9</v>
      </c>
      <c r="E159" s="196">
        <v>0.9</v>
      </c>
      <c r="F159" s="177"/>
      <c r="G159" s="178"/>
      <c r="H159" s="196"/>
      <c r="I159" s="196">
        <v>0.6</v>
      </c>
      <c r="J159" s="178">
        <f t="shared" si="10"/>
        <v>0.66666666666666663</v>
      </c>
      <c r="K159" s="177">
        <v>0.6</v>
      </c>
      <c r="L159" s="178">
        <f t="shared" si="11"/>
        <v>0.66666666666666663</v>
      </c>
      <c r="M159" s="328">
        <v>0.9</v>
      </c>
      <c r="N159" s="178">
        <f t="shared" si="12"/>
        <v>1</v>
      </c>
      <c r="O159" s="186" t="s">
        <v>138</v>
      </c>
      <c r="P159" s="329">
        <v>2019</v>
      </c>
      <c r="T159" s="261"/>
    </row>
    <row r="160" spans="1:20" ht="15">
      <c r="A160" s="329">
        <v>98</v>
      </c>
      <c r="B160" s="187">
        <v>333529</v>
      </c>
      <c r="C160" s="188" t="s">
        <v>350</v>
      </c>
      <c r="D160" s="196">
        <v>0.3</v>
      </c>
      <c r="E160" s="196">
        <v>0.3</v>
      </c>
      <c r="F160" s="177"/>
      <c r="G160" s="178"/>
      <c r="H160" s="196"/>
      <c r="I160" s="196">
        <v>0.3</v>
      </c>
      <c r="J160" s="178">
        <f t="shared" si="10"/>
        <v>1</v>
      </c>
      <c r="K160" s="177">
        <v>0.3</v>
      </c>
      <c r="L160" s="178">
        <f t="shared" si="11"/>
        <v>1</v>
      </c>
      <c r="M160" s="328">
        <v>0.1</v>
      </c>
      <c r="N160" s="178">
        <f t="shared" si="12"/>
        <v>0.33333333333333337</v>
      </c>
      <c r="O160" s="186" t="s">
        <v>138</v>
      </c>
      <c r="P160" s="329">
        <v>2019</v>
      </c>
      <c r="T160" s="261"/>
    </row>
    <row r="161" spans="1:20" ht="15">
      <c r="A161" s="329">
        <v>99</v>
      </c>
      <c r="B161" s="187" t="s">
        <v>351</v>
      </c>
      <c r="C161" s="188" t="s">
        <v>352</v>
      </c>
      <c r="D161" s="196">
        <v>0.4</v>
      </c>
      <c r="E161" s="196">
        <v>0.4</v>
      </c>
      <c r="F161" s="177"/>
      <c r="G161" s="178"/>
      <c r="H161" s="196"/>
      <c r="I161" s="196">
        <v>0.2</v>
      </c>
      <c r="J161" s="178">
        <f t="shared" si="10"/>
        <v>0.5</v>
      </c>
      <c r="K161" s="177">
        <v>0.2</v>
      </c>
      <c r="L161" s="178">
        <f t="shared" si="11"/>
        <v>0.5</v>
      </c>
      <c r="M161" s="190">
        <v>0.4</v>
      </c>
      <c r="N161" s="178">
        <f t="shared" si="12"/>
        <v>1</v>
      </c>
      <c r="O161" s="186" t="s">
        <v>138</v>
      </c>
      <c r="P161" s="329">
        <v>2019</v>
      </c>
      <c r="T161" s="261"/>
    </row>
    <row r="162" spans="1:20" ht="15">
      <c r="A162" s="329">
        <v>100</v>
      </c>
      <c r="B162" s="187" t="s">
        <v>353</v>
      </c>
      <c r="C162" s="188" t="s">
        <v>354</v>
      </c>
      <c r="D162" s="196">
        <v>0.1</v>
      </c>
      <c r="E162" s="196">
        <v>0.1</v>
      </c>
      <c r="F162" s="177"/>
      <c r="G162" s="178"/>
      <c r="H162" s="196"/>
      <c r="I162" s="196">
        <v>0.1</v>
      </c>
      <c r="J162" s="178">
        <f t="shared" si="10"/>
        <v>1</v>
      </c>
      <c r="K162" s="177">
        <v>0.1</v>
      </c>
      <c r="L162" s="178">
        <f t="shared" si="11"/>
        <v>1</v>
      </c>
      <c r="M162" s="328">
        <v>0.1</v>
      </c>
      <c r="N162" s="178">
        <f t="shared" si="12"/>
        <v>1</v>
      </c>
      <c r="O162" s="186" t="s">
        <v>138</v>
      </c>
      <c r="P162" s="329">
        <v>2019</v>
      </c>
      <c r="T162" s="261"/>
    </row>
    <row r="163" spans="1:20" ht="30">
      <c r="A163" s="329">
        <v>101</v>
      </c>
      <c r="B163" s="187" t="s">
        <v>355</v>
      </c>
      <c r="C163" s="188" t="s">
        <v>356</v>
      </c>
      <c r="D163" s="196">
        <v>2.2999999999999998</v>
      </c>
      <c r="E163" s="196">
        <v>2.2999999999999998</v>
      </c>
      <c r="F163" s="177"/>
      <c r="G163" s="178"/>
      <c r="H163" s="196"/>
      <c r="I163" s="196">
        <v>1.7</v>
      </c>
      <c r="J163" s="178">
        <f t="shared" si="10"/>
        <v>0.73913043478260876</v>
      </c>
      <c r="K163" s="177">
        <v>1.7</v>
      </c>
      <c r="L163" s="178">
        <f t="shared" si="11"/>
        <v>0.73913043478260876</v>
      </c>
      <c r="M163" s="190">
        <v>2.2999999999999998</v>
      </c>
      <c r="N163" s="178">
        <f t="shared" si="12"/>
        <v>1</v>
      </c>
      <c r="O163" s="186" t="s">
        <v>138</v>
      </c>
      <c r="P163" s="329">
        <v>2019</v>
      </c>
      <c r="T163" s="261"/>
    </row>
    <row r="164" spans="1:20" ht="30">
      <c r="A164" s="329">
        <v>102</v>
      </c>
      <c r="B164" s="187" t="s">
        <v>357</v>
      </c>
      <c r="C164" s="188" t="s">
        <v>358</v>
      </c>
      <c r="D164" s="196">
        <v>2.1</v>
      </c>
      <c r="E164" s="196">
        <v>2.1</v>
      </c>
      <c r="F164" s="177"/>
      <c r="G164" s="178"/>
      <c r="H164" s="196"/>
      <c r="I164" s="196">
        <v>1.2</v>
      </c>
      <c r="J164" s="178">
        <f t="shared" si="10"/>
        <v>0.5714285714285714</v>
      </c>
      <c r="K164" s="177">
        <v>1.2</v>
      </c>
      <c r="L164" s="178">
        <f t="shared" si="11"/>
        <v>0.5714285714285714</v>
      </c>
      <c r="M164" s="190">
        <v>2.1</v>
      </c>
      <c r="N164" s="178">
        <f t="shared" si="12"/>
        <v>1</v>
      </c>
      <c r="O164" s="186" t="s">
        <v>138</v>
      </c>
      <c r="P164" s="329">
        <v>2019</v>
      </c>
      <c r="T164" s="261"/>
    </row>
    <row r="165" spans="1:20" ht="30">
      <c r="A165" s="329">
        <v>103</v>
      </c>
      <c r="B165" s="187">
        <v>348616</v>
      </c>
      <c r="C165" s="188" t="s">
        <v>359</v>
      </c>
      <c r="D165" s="196">
        <v>0.4</v>
      </c>
      <c r="E165" s="196">
        <v>0.4</v>
      </c>
      <c r="F165" s="177"/>
      <c r="G165" s="178"/>
      <c r="H165" s="196"/>
      <c r="I165" s="196">
        <v>0.4</v>
      </c>
      <c r="J165" s="178">
        <f t="shared" si="10"/>
        <v>1</v>
      </c>
      <c r="K165" s="177">
        <v>0.4</v>
      </c>
      <c r="L165" s="178">
        <f t="shared" si="11"/>
        <v>1</v>
      </c>
      <c r="M165" s="328">
        <v>0.2</v>
      </c>
      <c r="N165" s="178">
        <f t="shared" si="12"/>
        <v>0.5</v>
      </c>
      <c r="O165" s="186" t="s">
        <v>138</v>
      </c>
      <c r="P165" s="329">
        <v>2019</v>
      </c>
      <c r="T165" s="261"/>
    </row>
    <row r="166" spans="1:20" ht="15">
      <c r="A166" s="329">
        <v>104</v>
      </c>
      <c r="B166" s="187" t="s">
        <v>360</v>
      </c>
      <c r="C166" s="188" t="s">
        <v>361</v>
      </c>
      <c r="D166" s="196">
        <v>3.4</v>
      </c>
      <c r="E166" s="196">
        <v>3.4</v>
      </c>
      <c r="F166" s="177"/>
      <c r="G166" s="178"/>
      <c r="H166" s="196"/>
      <c r="I166" s="196">
        <v>2.1</v>
      </c>
      <c r="J166" s="178">
        <f t="shared" si="10"/>
        <v>0.61764705882352944</v>
      </c>
      <c r="K166" s="177">
        <v>2.1</v>
      </c>
      <c r="L166" s="178">
        <f t="shared" si="11"/>
        <v>0.61764705882352944</v>
      </c>
      <c r="M166" s="328">
        <v>3.4</v>
      </c>
      <c r="N166" s="178">
        <f t="shared" si="12"/>
        <v>1</v>
      </c>
      <c r="O166" s="186" t="s">
        <v>138</v>
      </c>
      <c r="P166" s="329">
        <v>2019</v>
      </c>
      <c r="T166" s="261"/>
    </row>
    <row r="167" spans="1:20" ht="15">
      <c r="A167" s="329">
        <v>105</v>
      </c>
      <c r="B167" s="187" t="s">
        <v>362</v>
      </c>
      <c r="C167" s="188" t="s">
        <v>363</v>
      </c>
      <c r="D167" s="196">
        <v>0.4</v>
      </c>
      <c r="E167" s="196">
        <v>0.4</v>
      </c>
      <c r="F167" s="177"/>
      <c r="G167" s="178"/>
      <c r="H167" s="196"/>
      <c r="I167" s="196">
        <v>0</v>
      </c>
      <c r="J167" s="178">
        <f t="shared" si="10"/>
        <v>0</v>
      </c>
      <c r="K167" s="177">
        <v>0.4</v>
      </c>
      <c r="L167" s="178">
        <f t="shared" si="11"/>
        <v>1</v>
      </c>
      <c r="M167" s="202">
        <v>0.4</v>
      </c>
      <c r="N167" s="178">
        <f t="shared" si="12"/>
        <v>1</v>
      </c>
      <c r="O167" s="186" t="s">
        <v>138</v>
      </c>
      <c r="P167" s="329">
        <v>2019</v>
      </c>
      <c r="T167" s="261"/>
    </row>
    <row r="168" spans="1:20" ht="30">
      <c r="A168" s="329">
        <v>106</v>
      </c>
      <c r="B168" s="187" t="s">
        <v>364</v>
      </c>
      <c r="C168" s="188" t="s">
        <v>365</v>
      </c>
      <c r="D168" s="196">
        <v>0.8</v>
      </c>
      <c r="E168" s="196">
        <v>0.8</v>
      </c>
      <c r="F168" s="177"/>
      <c r="G168" s="178"/>
      <c r="H168" s="196"/>
      <c r="I168" s="196">
        <v>0.5</v>
      </c>
      <c r="J168" s="178">
        <f t="shared" si="10"/>
        <v>0.625</v>
      </c>
      <c r="K168" s="177">
        <v>0.5</v>
      </c>
      <c r="L168" s="178">
        <f t="shared" si="11"/>
        <v>0.625</v>
      </c>
      <c r="M168" s="190">
        <v>0.8</v>
      </c>
      <c r="N168" s="178">
        <f t="shared" si="12"/>
        <v>1</v>
      </c>
      <c r="O168" s="186" t="s">
        <v>138</v>
      </c>
      <c r="P168" s="329">
        <v>2019</v>
      </c>
      <c r="T168" s="261"/>
    </row>
    <row r="169" spans="1:20" ht="30">
      <c r="A169" s="329">
        <v>107</v>
      </c>
      <c r="B169" s="187" t="s">
        <v>366</v>
      </c>
      <c r="C169" s="188" t="s">
        <v>367</v>
      </c>
      <c r="D169" s="196">
        <v>0.5</v>
      </c>
      <c r="E169" s="196">
        <v>0.5</v>
      </c>
      <c r="F169" s="177"/>
      <c r="G169" s="178"/>
      <c r="H169" s="196"/>
      <c r="I169" s="196">
        <v>0.2</v>
      </c>
      <c r="J169" s="178">
        <f t="shared" si="10"/>
        <v>0.4</v>
      </c>
      <c r="K169" s="177">
        <v>0.2</v>
      </c>
      <c r="L169" s="178">
        <f t="shared" si="11"/>
        <v>0.4</v>
      </c>
      <c r="M169" s="190">
        <v>0.5</v>
      </c>
      <c r="N169" s="178">
        <f t="shared" si="12"/>
        <v>1</v>
      </c>
      <c r="O169" s="186" t="s">
        <v>138</v>
      </c>
      <c r="P169" s="329">
        <v>2019</v>
      </c>
      <c r="T169" s="261"/>
    </row>
    <row r="170" spans="1:20" ht="15">
      <c r="A170" s="329">
        <v>108</v>
      </c>
      <c r="B170" s="187" t="s">
        <v>368</v>
      </c>
      <c r="C170" s="188" t="s">
        <v>369</v>
      </c>
      <c r="D170" s="196">
        <v>0.3</v>
      </c>
      <c r="E170" s="196">
        <v>0.3</v>
      </c>
      <c r="F170" s="177"/>
      <c r="G170" s="178"/>
      <c r="H170" s="196"/>
      <c r="I170" s="196">
        <v>0</v>
      </c>
      <c r="J170" s="178">
        <f t="shared" si="10"/>
        <v>0</v>
      </c>
      <c r="K170" s="177">
        <v>0</v>
      </c>
      <c r="L170" s="178">
        <f t="shared" si="11"/>
        <v>0</v>
      </c>
      <c r="M170" s="202">
        <v>0.3</v>
      </c>
      <c r="N170" s="178">
        <f t="shared" si="12"/>
        <v>1</v>
      </c>
      <c r="O170" s="186" t="s">
        <v>138</v>
      </c>
      <c r="P170" s="329">
        <v>2019</v>
      </c>
      <c r="T170" s="261"/>
    </row>
    <row r="171" spans="1:20" ht="15">
      <c r="A171" s="329">
        <v>109</v>
      </c>
      <c r="B171" s="187" t="s">
        <v>370</v>
      </c>
      <c r="C171" s="188" t="s">
        <v>371</v>
      </c>
      <c r="D171" s="196">
        <v>0.2</v>
      </c>
      <c r="E171" s="196">
        <v>0.2</v>
      </c>
      <c r="F171" s="177"/>
      <c r="G171" s="178"/>
      <c r="H171" s="196"/>
      <c r="I171" s="196">
        <v>0.2</v>
      </c>
      <c r="J171" s="178">
        <f t="shared" si="10"/>
        <v>1</v>
      </c>
      <c r="K171" s="177">
        <v>0.2</v>
      </c>
      <c r="L171" s="178">
        <f t="shared" si="11"/>
        <v>1</v>
      </c>
      <c r="M171" s="328">
        <v>0.1</v>
      </c>
      <c r="N171" s="178">
        <f t="shared" si="12"/>
        <v>0.5</v>
      </c>
      <c r="O171" s="186" t="s">
        <v>138</v>
      </c>
      <c r="P171" s="329">
        <v>2019</v>
      </c>
      <c r="T171" s="261"/>
    </row>
    <row r="172" spans="1:20" ht="30">
      <c r="A172" s="329">
        <v>110</v>
      </c>
      <c r="B172" s="187" t="s">
        <v>372</v>
      </c>
      <c r="C172" s="188" t="s">
        <v>373</v>
      </c>
      <c r="D172" s="196">
        <v>0.2</v>
      </c>
      <c r="E172" s="196">
        <v>0.2</v>
      </c>
      <c r="F172" s="177"/>
      <c r="G172" s="178"/>
      <c r="H172" s="196"/>
      <c r="I172" s="196">
        <v>0.2</v>
      </c>
      <c r="J172" s="178">
        <f t="shared" si="10"/>
        <v>1</v>
      </c>
      <c r="K172" s="177">
        <v>0.2</v>
      </c>
      <c r="L172" s="178">
        <f t="shared" si="11"/>
        <v>1</v>
      </c>
      <c r="M172" s="328">
        <v>0.1</v>
      </c>
      <c r="N172" s="178">
        <f t="shared" si="12"/>
        <v>0.5</v>
      </c>
      <c r="O172" s="186" t="s">
        <v>138</v>
      </c>
      <c r="P172" s="329">
        <v>2019</v>
      </c>
      <c r="T172" s="261"/>
    </row>
    <row r="173" spans="1:20" ht="30">
      <c r="A173" s="329">
        <v>111</v>
      </c>
      <c r="B173" s="187" t="s">
        <v>374</v>
      </c>
      <c r="C173" s="188" t="s">
        <v>375</v>
      </c>
      <c r="D173" s="196">
        <v>0.5</v>
      </c>
      <c r="E173" s="196">
        <v>0.5</v>
      </c>
      <c r="F173" s="177"/>
      <c r="G173" s="178"/>
      <c r="H173" s="196"/>
      <c r="I173" s="196">
        <v>0</v>
      </c>
      <c r="J173" s="178">
        <f t="shared" si="10"/>
        <v>0</v>
      </c>
      <c r="K173" s="177">
        <v>0.5</v>
      </c>
      <c r="L173" s="178">
        <f t="shared" si="11"/>
        <v>1</v>
      </c>
      <c r="M173" s="190">
        <v>0.5</v>
      </c>
      <c r="N173" s="178">
        <f t="shared" si="12"/>
        <v>1</v>
      </c>
      <c r="O173" s="186" t="s">
        <v>138</v>
      </c>
      <c r="P173" s="329">
        <v>2019</v>
      </c>
      <c r="T173" s="261"/>
    </row>
    <row r="174" spans="1:20" ht="30">
      <c r="A174" s="329">
        <v>112</v>
      </c>
      <c r="B174" s="187">
        <v>346335</v>
      </c>
      <c r="C174" s="188" t="s">
        <v>376</v>
      </c>
      <c r="D174" s="196">
        <v>0.6</v>
      </c>
      <c r="E174" s="196">
        <v>0.6</v>
      </c>
      <c r="F174" s="177"/>
      <c r="G174" s="178"/>
      <c r="H174" s="196"/>
      <c r="I174" s="196">
        <v>0.3</v>
      </c>
      <c r="J174" s="178">
        <f t="shared" si="10"/>
        <v>0.5</v>
      </c>
      <c r="K174" s="177">
        <v>0.3</v>
      </c>
      <c r="L174" s="178">
        <f t="shared" si="11"/>
        <v>0.5</v>
      </c>
      <c r="M174" s="190">
        <v>0.6</v>
      </c>
      <c r="N174" s="178">
        <f t="shared" si="12"/>
        <v>1</v>
      </c>
      <c r="O174" s="186" t="s">
        <v>138</v>
      </c>
      <c r="P174" s="329">
        <v>2019</v>
      </c>
      <c r="T174" s="261"/>
    </row>
    <row r="175" spans="1:20" ht="15">
      <c r="A175" s="329">
        <v>113</v>
      </c>
      <c r="B175" s="187" t="s">
        <v>377</v>
      </c>
      <c r="C175" s="188" t="s">
        <v>378</v>
      </c>
      <c r="D175" s="196">
        <v>0.2</v>
      </c>
      <c r="E175" s="196">
        <v>0.2</v>
      </c>
      <c r="F175" s="177"/>
      <c r="G175" s="178"/>
      <c r="H175" s="196"/>
      <c r="I175" s="196">
        <v>0.2</v>
      </c>
      <c r="J175" s="178">
        <f t="shared" si="10"/>
        <v>1</v>
      </c>
      <c r="K175" s="177">
        <v>0.2</v>
      </c>
      <c r="L175" s="178">
        <f t="shared" si="11"/>
        <v>1</v>
      </c>
      <c r="M175" s="190">
        <v>0.2</v>
      </c>
      <c r="N175" s="178">
        <f t="shared" si="12"/>
        <v>1</v>
      </c>
      <c r="O175" s="186" t="s">
        <v>138</v>
      </c>
      <c r="P175" s="329">
        <v>2019</v>
      </c>
      <c r="T175" s="261"/>
    </row>
    <row r="176" spans="1:20" ht="30">
      <c r="A176" s="329">
        <v>114</v>
      </c>
      <c r="B176" s="187">
        <v>333514</v>
      </c>
      <c r="C176" s="188" t="s">
        <v>379</v>
      </c>
      <c r="D176" s="196">
        <v>0.2</v>
      </c>
      <c r="E176" s="196">
        <v>0.2</v>
      </c>
      <c r="F176" s="177"/>
      <c r="G176" s="178"/>
      <c r="H176" s="196"/>
      <c r="I176" s="196">
        <v>0.2</v>
      </c>
      <c r="J176" s="178">
        <f t="shared" si="10"/>
        <v>1</v>
      </c>
      <c r="K176" s="177">
        <v>0.2</v>
      </c>
      <c r="L176" s="178">
        <f t="shared" si="11"/>
        <v>1</v>
      </c>
      <c r="M176" s="328">
        <v>0.2</v>
      </c>
      <c r="N176" s="178">
        <f t="shared" si="12"/>
        <v>1</v>
      </c>
      <c r="O176" s="186" t="s">
        <v>138</v>
      </c>
      <c r="P176" s="329">
        <v>2019</v>
      </c>
      <c r="T176" s="261"/>
    </row>
    <row r="177" spans="1:20" ht="30">
      <c r="A177" s="329">
        <v>115</v>
      </c>
      <c r="B177" s="187" t="s">
        <v>380</v>
      </c>
      <c r="C177" s="188" t="s">
        <v>381</v>
      </c>
      <c r="D177" s="196">
        <v>1.5</v>
      </c>
      <c r="E177" s="196">
        <v>1.5</v>
      </c>
      <c r="F177" s="177"/>
      <c r="G177" s="178"/>
      <c r="H177" s="196"/>
      <c r="I177" s="196">
        <v>0</v>
      </c>
      <c r="J177" s="178">
        <f t="shared" si="10"/>
        <v>0</v>
      </c>
      <c r="K177" s="177">
        <v>0</v>
      </c>
      <c r="L177" s="178">
        <f t="shared" si="11"/>
        <v>0</v>
      </c>
      <c r="M177" s="196">
        <v>1.5</v>
      </c>
      <c r="N177" s="178">
        <f t="shared" si="12"/>
        <v>1</v>
      </c>
      <c r="O177" s="186" t="s">
        <v>138</v>
      </c>
      <c r="P177" s="329">
        <v>2019</v>
      </c>
      <c r="T177" s="261"/>
    </row>
    <row r="178" spans="1:20" ht="30">
      <c r="A178" s="329">
        <v>116</v>
      </c>
      <c r="B178" s="187" t="s">
        <v>382</v>
      </c>
      <c r="C178" s="188" t="s">
        <v>383</v>
      </c>
      <c r="D178" s="196">
        <v>1.1000000000000001</v>
      </c>
      <c r="E178" s="196">
        <v>1.1000000000000001</v>
      </c>
      <c r="F178" s="177"/>
      <c r="G178" s="178"/>
      <c r="H178" s="196"/>
      <c r="I178" s="196">
        <v>0.2</v>
      </c>
      <c r="J178" s="178">
        <f t="shared" si="10"/>
        <v>0.18181818181818182</v>
      </c>
      <c r="K178" s="177">
        <v>1.1000000000000001</v>
      </c>
      <c r="L178" s="178">
        <f t="shared" si="11"/>
        <v>1</v>
      </c>
      <c r="M178" s="190">
        <v>1.1000000000000001</v>
      </c>
      <c r="N178" s="178">
        <f t="shared" si="12"/>
        <v>1</v>
      </c>
      <c r="O178" s="186" t="s">
        <v>138</v>
      </c>
      <c r="P178" s="329">
        <v>2019</v>
      </c>
      <c r="T178" s="261"/>
    </row>
    <row r="179" spans="1:20" ht="30">
      <c r="A179" s="329">
        <v>117</v>
      </c>
      <c r="B179" s="187" t="s">
        <v>384</v>
      </c>
      <c r="C179" s="188" t="s">
        <v>385</v>
      </c>
      <c r="D179" s="196">
        <v>1.3</v>
      </c>
      <c r="E179" s="196">
        <v>1.3</v>
      </c>
      <c r="F179" s="177"/>
      <c r="G179" s="178"/>
      <c r="H179" s="196"/>
      <c r="I179" s="196">
        <v>1.3</v>
      </c>
      <c r="J179" s="178">
        <f t="shared" si="10"/>
        <v>1</v>
      </c>
      <c r="K179" s="177">
        <v>1.3</v>
      </c>
      <c r="L179" s="178">
        <f t="shared" si="11"/>
        <v>1</v>
      </c>
      <c r="M179" s="328">
        <v>0.7</v>
      </c>
      <c r="N179" s="178">
        <f t="shared" si="12"/>
        <v>0.53846153846153844</v>
      </c>
      <c r="O179" s="186" t="s">
        <v>138</v>
      </c>
      <c r="P179" s="329">
        <v>2019</v>
      </c>
      <c r="T179" s="261"/>
    </row>
    <row r="180" spans="1:20" ht="15">
      <c r="A180" s="329">
        <v>118</v>
      </c>
      <c r="B180" s="187" t="s">
        <v>386</v>
      </c>
      <c r="C180" s="188" t="s">
        <v>387</v>
      </c>
      <c r="D180" s="196">
        <v>1.1000000000000001</v>
      </c>
      <c r="E180" s="196">
        <v>1.1000000000000001</v>
      </c>
      <c r="F180" s="177"/>
      <c r="G180" s="178"/>
      <c r="H180" s="196"/>
      <c r="I180" s="196">
        <v>0.5</v>
      </c>
      <c r="J180" s="178">
        <f t="shared" si="10"/>
        <v>0.45454545454545453</v>
      </c>
      <c r="K180" s="177">
        <v>0.5</v>
      </c>
      <c r="L180" s="178">
        <f t="shared" si="11"/>
        <v>0.45454545454545453</v>
      </c>
      <c r="M180" s="328">
        <v>1.1000000000000001</v>
      </c>
      <c r="N180" s="178">
        <f t="shared" si="12"/>
        <v>1</v>
      </c>
      <c r="O180" s="186" t="s">
        <v>138</v>
      </c>
      <c r="P180" s="329">
        <v>2019</v>
      </c>
      <c r="T180" s="261"/>
    </row>
    <row r="181" spans="1:20" ht="15">
      <c r="A181" s="329">
        <v>119</v>
      </c>
      <c r="B181" s="187" t="s">
        <v>388</v>
      </c>
      <c r="C181" s="188" t="s">
        <v>389</v>
      </c>
      <c r="D181" s="196">
        <v>0.7</v>
      </c>
      <c r="E181" s="196">
        <v>0.7</v>
      </c>
      <c r="F181" s="177"/>
      <c r="G181" s="178"/>
      <c r="H181" s="196"/>
      <c r="I181" s="196">
        <v>0</v>
      </c>
      <c r="J181" s="178">
        <f t="shared" si="10"/>
        <v>0</v>
      </c>
      <c r="K181" s="177">
        <v>0</v>
      </c>
      <c r="L181" s="178">
        <f t="shared" si="11"/>
        <v>0</v>
      </c>
      <c r="M181" s="328">
        <v>0.7</v>
      </c>
      <c r="N181" s="178">
        <f t="shared" si="12"/>
        <v>1</v>
      </c>
      <c r="O181" s="186" t="s">
        <v>138</v>
      </c>
      <c r="P181" s="329">
        <v>2019</v>
      </c>
      <c r="T181" s="261"/>
    </row>
    <row r="182" spans="1:20" ht="15">
      <c r="A182" s="329">
        <v>120</v>
      </c>
      <c r="B182" s="187" t="s">
        <v>390</v>
      </c>
      <c r="C182" s="188" t="s">
        <v>391</v>
      </c>
      <c r="D182" s="196">
        <v>1.5</v>
      </c>
      <c r="E182" s="196">
        <v>1.5</v>
      </c>
      <c r="F182" s="177"/>
      <c r="G182" s="178"/>
      <c r="H182" s="196"/>
      <c r="I182" s="196">
        <v>1.5</v>
      </c>
      <c r="J182" s="178">
        <f t="shared" si="10"/>
        <v>1</v>
      </c>
      <c r="K182" s="177">
        <v>1.5</v>
      </c>
      <c r="L182" s="178">
        <f t="shared" si="11"/>
        <v>1</v>
      </c>
      <c r="M182" s="328">
        <v>1</v>
      </c>
      <c r="N182" s="178">
        <f t="shared" si="12"/>
        <v>0.66666666666666663</v>
      </c>
      <c r="O182" s="186" t="s">
        <v>138</v>
      </c>
      <c r="P182" s="329">
        <v>2019</v>
      </c>
      <c r="T182" s="261"/>
    </row>
    <row r="183" spans="1:20" ht="30">
      <c r="A183" s="329">
        <v>121</v>
      </c>
      <c r="B183" s="187" t="s">
        <v>392</v>
      </c>
      <c r="C183" s="188" t="s">
        <v>393</v>
      </c>
      <c r="D183" s="196">
        <v>0.5</v>
      </c>
      <c r="E183" s="196">
        <v>0.5</v>
      </c>
      <c r="F183" s="177"/>
      <c r="G183" s="178"/>
      <c r="H183" s="196"/>
      <c r="I183" s="196">
        <v>0</v>
      </c>
      <c r="J183" s="178">
        <f t="shared" si="10"/>
        <v>0</v>
      </c>
      <c r="K183" s="177">
        <v>0.5</v>
      </c>
      <c r="L183" s="178">
        <f t="shared" si="11"/>
        <v>1</v>
      </c>
      <c r="M183" s="202">
        <v>0.5</v>
      </c>
      <c r="N183" s="178">
        <f t="shared" si="12"/>
        <v>1</v>
      </c>
      <c r="O183" s="186" t="s">
        <v>138</v>
      </c>
      <c r="P183" s="329">
        <v>2019</v>
      </c>
      <c r="T183" s="261"/>
    </row>
    <row r="184" spans="1:20" ht="15">
      <c r="A184" s="329">
        <v>122</v>
      </c>
      <c r="B184" s="187" t="s">
        <v>394</v>
      </c>
      <c r="C184" s="188" t="s">
        <v>395</v>
      </c>
      <c r="D184" s="196">
        <v>1</v>
      </c>
      <c r="E184" s="196">
        <v>1</v>
      </c>
      <c r="F184" s="177"/>
      <c r="G184" s="178"/>
      <c r="H184" s="196"/>
      <c r="I184" s="196">
        <v>0.6</v>
      </c>
      <c r="J184" s="178">
        <f t="shared" si="10"/>
        <v>0.6</v>
      </c>
      <c r="K184" s="177">
        <v>0.6</v>
      </c>
      <c r="L184" s="178">
        <f t="shared" si="11"/>
        <v>0.6</v>
      </c>
      <c r="M184" s="328">
        <v>1</v>
      </c>
      <c r="N184" s="178">
        <f t="shared" si="12"/>
        <v>1</v>
      </c>
      <c r="O184" s="186" t="s">
        <v>138</v>
      </c>
      <c r="P184" s="329">
        <v>2019</v>
      </c>
      <c r="T184" s="261"/>
    </row>
    <row r="185" spans="1:20" ht="30">
      <c r="A185" s="329">
        <v>123</v>
      </c>
      <c r="B185" s="187" t="s">
        <v>396</v>
      </c>
      <c r="C185" s="188" t="s">
        <v>397</v>
      </c>
      <c r="D185" s="196">
        <v>0.5</v>
      </c>
      <c r="E185" s="196">
        <v>0.5</v>
      </c>
      <c r="F185" s="177"/>
      <c r="G185" s="178"/>
      <c r="H185" s="196"/>
      <c r="I185" s="196">
        <v>0</v>
      </c>
      <c r="J185" s="178">
        <f t="shared" si="10"/>
        <v>0</v>
      </c>
      <c r="K185" s="177">
        <v>0</v>
      </c>
      <c r="L185" s="178">
        <f t="shared" si="11"/>
        <v>0</v>
      </c>
      <c r="M185" s="328">
        <v>0.5</v>
      </c>
      <c r="N185" s="178">
        <f t="shared" si="12"/>
        <v>1</v>
      </c>
      <c r="O185" s="186" t="s">
        <v>138</v>
      </c>
      <c r="P185" s="329">
        <v>2019</v>
      </c>
      <c r="T185" s="261"/>
    </row>
    <row r="186" spans="1:20" ht="30">
      <c r="A186" s="329">
        <v>124</v>
      </c>
      <c r="B186" s="187" t="s">
        <v>398</v>
      </c>
      <c r="C186" s="188" t="s">
        <v>399</v>
      </c>
      <c r="D186" s="196">
        <v>1.2</v>
      </c>
      <c r="E186" s="196">
        <v>1.2</v>
      </c>
      <c r="F186" s="177"/>
      <c r="G186" s="178"/>
      <c r="H186" s="196"/>
      <c r="I186" s="196">
        <v>0.9</v>
      </c>
      <c r="J186" s="178">
        <f t="shared" si="10"/>
        <v>0.75</v>
      </c>
      <c r="K186" s="177">
        <v>0.9</v>
      </c>
      <c r="L186" s="178">
        <f t="shared" si="11"/>
        <v>0.75</v>
      </c>
      <c r="M186" s="328">
        <v>1.2</v>
      </c>
      <c r="N186" s="178">
        <f t="shared" si="12"/>
        <v>1</v>
      </c>
      <c r="O186" s="186" t="s">
        <v>138</v>
      </c>
      <c r="P186" s="329">
        <v>2019</v>
      </c>
      <c r="T186" s="261"/>
    </row>
    <row r="187" spans="1:20" ht="15">
      <c r="A187" s="329">
        <v>125</v>
      </c>
      <c r="B187" s="187" t="s">
        <v>400</v>
      </c>
      <c r="C187" s="188" t="s">
        <v>401</v>
      </c>
      <c r="D187" s="196">
        <v>0.4</v>
      </c>
      <c r="E187" s="196">
        <v>0.4</v>
      </c>
      <c r="F187" s="177"/>
      <c r="G187" s="178"/>
      <c r="H187" s="196"/>
      <c r="I187" s="196">
        <v>0</v>
      </c>
      <c r="J187" s="178">
        <f t="shared" si="10"/>
        <v>0</v>
      </c>
      <c r="K187" s="177">
        <v>0</v>
      </c>
      <c r="L187" s="178">
        <f t="shared" si="11"/>
        <v>0</v>
      </c>
      <c r="M187" s="328">
        <v>0.4</v>
      </c>
      <c r="N187" s="178">
        <f t="shared" si="12"/>
        <v>1</v>
      </c>
      <c r="O187" s="186" t="s">
        <v>138</v>
      </c>
      <c r="P187" s="329">
        <v>2019</v>
      </c>
      <c r="T187" s="261"/>
    </row>
    <row r="188" spans="1:20" ht="30">
      <c r="A188" s="329">
        <v>126</v>
      </c>
      <c r="B188" s="187" t="s">
        <v>402</v>
      </c>
      <c r="C188" s="188" t="s">
        <v>403</v>
      </c>
      <c r="D188" s="196">
        <v>1</v>
      </c>
      <c r="E188" s="196">
        <v>1</v>
      </c>
      <c r="F188" s="177"/>
      <c r="G188" s="178"/>
      <c r="H188" s="196"/>
      <c r="I188" s="196">
        <v>0.3</v>
      </c>
      <c r="J188" s="178">
        <f t="shared" si="10"/>
        <v>0.3</v>
      </c>
      <c r="K188" s="177">
        <v>0.3</v>
      </c>
      <c r="L188" s="178">
        <f t="shared" si="11"/>
        <v>0.3</v>
      </c>
      <c r="M188" s="328">
        <v>1</v>
      </c>
      <c r="N188" s="178">
        <f t="shared" si="12"/>
        <v>1</v>
      </c>
      <c r="O188" s="186" t="s">
        <v>138</v>
      </c>
      <c r="P188" s="329">
        <v>2019</v>
      </c>
      <c r="T188" s="261"/>
    </row>
    <row r="189" spans="1:20" ht="15">
      <c r="A189" s="329">
        <v>127</v>
      </c>
      <c r="B189" s="187" t="s">
        <v>404</v>
      </c>
      <c r="C189" s="188" t="s">
        <v>405</v>
      </c>
      <c r="D189" s="196">
        <v>0.8</v>
      </c>
      <c r="E189" s="196">
        <v>0.8</v>
      </c>
      <c r="F189" s="177"/>
      <c r="G189" s="178"/>
      <c r="H189" s="196"/>
      <c r="I189" s="196">
        <v>0.6</v>
      </c>
      <c r="J189" s="178">
        <f t="shared" si="10"/>
        <v>0.74999999999999989</v>
      </c>
      <c r="K189" s="177">
        <v>0.6</v>
      </c>
      <c r="L189" s="178">
        <f t="shared" si="11"/>
        <v>0.74999999999999989</v>
      </c>
      <c r="M189" s="328">
        <v>0.8</v>
      </c>
      <c r="N189" s="178">
        <f t="shared" si="12"/>
        <v>1</v>
      </c>
      <c r="O189" s="186" t="s">
        <v>138</v>
      </c>
      <c r="P189" s="329">
        <v>2019</v>
      </c>
      <c r="T189" s="261"/>
    </row>
    <row r="190" spans="1:20" ht="30">
      <c r="A190" s="329">
        <v>128</v>
      </c>
      <c r="B190" s="187" t="s">
        <v>406</v>
      </c>
      <c r="C190" s="188" t="s">
        <v>407</v>
      </c>
      <c r="D190" s="196">
        <v>0.3</v>
      </c>
      <c r="E190" s="196">
        <v>0.3</v>
      </c>
      <c r="F190" s="177"/>
      <c r="G190" s="178"/>
      <c r="H190" s="196"/>
      <c r="I190" s="196">
        <v>0.3</v>
      </c>
      <c r="J190" s="178">
        <f t="shared" si="10"/>
        <v>1</v>
      </c>
      <c r="K190" s="177">
        <v>0.3</v>
      </c>
      <c r="L190" s="178">
        <f t="shared" si="11"/>
        <v>1</v>
      </c>
      <c r="M190" s="328">
        <v>0.1</v>
      </c>
      <c r="N190" s="178">
        <f t="shared" si="12"/>
        <v>0.33333333333333337</v>
      </c>
      <c r="O190" s="186" t="s">
        <v>138</v>
      </c>
      <c r="P190" s="329">
        <v>2019</v>
      </c>
      <c r="T190" s="261"/>
    </row>
    <row r="191" spans="1:20" ht="30">
      <c r="A191" s="329">
        <v>129</v>
      </c>
      <c r="B191" s="187" t="s">
        <v>408</v>
      </c>
      <c r="C191" s="188" t="s">
        <v>409</v>
      </c>
      <c r="D191" s="196">
        <v>0.32600000000000001</v>
      </c>
      <c r="E191" s="196">
        <v>0.32600000000000001</v>
      </c>
      <c r="F191" s="177"/>
      <c r="G191" s="178"/>
      <c r="H191" s="196"/>
      <c r="I191" s="196">
        <v>0</v>
      </c>
      <c r="J191" s="178">
        <f t="shared" si="10"/>
        <v>0</v>
      </c>
      <c r="K191" s="177">
        <v>0.32600000000000001</v>
      </c>
      <c r="L191" s="178">
        <f t="shared" si="11"/>
        <v>1</v>
      </c>
      <c r="M191" s="196">
        <v>0.32600000000000001</v>
      </c>
      <c r="N191" s="178">
        <f t="shared" si="12"/>
        <v>1</v>
      </c>
      <c r="O191" s="186" t="s">
        <v>138</v>
      </c>
      <c r="P191" s="329">
        <v>2019</v>
      </c>
      <c r="T191" s="261"/>
    </row>
    <row r="192" spans="1:20" ht="30">
      <c r="A192" s="329">
        <v>130</v>
      </c>
      <c r="B192" s="187" t="s">
        <v>410</v>
      </c>
      <c r="C192" s="188" t="s">
        <v>411</v>
      </c>
      <c r="D192" s="196">
        <v>0.3</v>
      </c>
      <c r="E192" s="196">
        <v>0.3</v>
      </c>
      <c r="F192" s="177"/>
      <c r="G192" s="178"/>
      <c r="H192" s="196"/>
      <c r="I192" s="196">
        <v>0.1</v>
      </c>
      <c r="J192" s="178">
        <f t="shared" ref="J192:J255" si="13">I192/E192</f>
        <v>0.33333333333333337</v>
      </c>
      <c r="K192" s="177">
        <v>0.1</v>
      </c>
      <c r="L192" s="178">
        <f t="shared" ref="L192:L251" si="14">K192/E192</f>
        <v>0.33333333333333337</v>
      </c>
      <c r="M192" s="328">
        <v>0.3</v>
      </c>
      <c r="N192" s="178">
        <f t="shared" ref="N192:N251" si="15">M192/E192</f>
        <v>1</v>
      </c>
      <c r="O192" s="186" t="s">
        <v>138</v>
      </c>
      <c r="P192" s="329">
        <v>2019</v>
      </c>
      <c r="T192" s="261"/>
    </row>
    <row r="193" spans="1:20" ht="30">
      <c r="A193" s="329">
        <v>131</v>
      </c>
      <c r="B193" s="187" t="s">
        <v>412</v>
      </c>
      <c r="C193" s="188" t="s">
        <v>413</v>
      </c>
      <c r="D193" s="196">
        <v>0.5</v>
      </c>
      <c r="E193" s="196">
        <v>0.5</v>
      </c>
      <c r="F193" s="177"/>
      <c r="G193" s="178"/>
      <c r="H193" s="196"/>
      <c r="I193" s="196">
        <v>0.5</v>
      </c>
      <c r="J193" s="178">
        <f t="shared" si="13"/>
        <v>1</v>
      </c>
      <c r="K193" s="177">
        <v>0.5</v>
      </c>
      <c r="L193" s="178">
        <f t="shared" si="14"/>
        <v>1</v>
      </c>
      <c r="M193" s="190">
        <v>0.3</v>
      </c>
      <c r="N193" s="178">
        <f t="shared" si="15"/>
        <v>0.6</v>
      </c>
      <c r="O193" s="186" t="s">
        <v>138</v>
      </c>
      <c r="P193" s="329">
        <v>2019</v>
      </c>
      <c r="T193" s="261"/>
    </row>
    <row r="194" spans="1:20" ht="30">
      <c r="A194" s="329">
        <v>132</v>
      </c>
      <c r="B194" s="187" t="s">
        <v>414</v>
      </c>
      <c r="C194" s="188" t="s">
        <v>415</v>
      </c>
      <c r="D194" s="196">
        <v>1.1000000000000001</v>
      </c>
      <c r="E194" s="196">
        <v>1.1000000000000001</v>
      </c>
      <c r="F194" s="177"/>
      <c r="G194" s="178"/>
      <c r="H194" s="196"/>
      <c r="I194" s="196">
        <v>0</v>
      </c>
      <c r="J194" s="178">
        <f t="shared" si="13"/>
        <v>0</v>
      </c>
      <c r="K194" s="177">
        <v>1.1000000000000001</v>
      </c>
      <c r="L194" s="178">
        <f t="shared" si="14"/>
        <v>1</v>
      </c>
      <c r="M194" s="190">
        <v>1.1000000000000001</v>
      </c>
      <c r="N194" s="178">
        <f t="shared" si="15"/>
        <v>1</v>
      </c>
      <c r="O194" s="186" t="s">
        <v>138</v>
      </c>
      <c r="P194" s="329">
        <v>2019</v>
      </c>
      <c r="T194" s="261"/>
    </row>
    <row r="195" spans="1:20" ht="15">
      <c r="A195" s="329">
        <v>133</v>
      </c>
      <c r="B195" s="187" t="s">
        <v>416</v>
      </c>
      <c r="C195" s="188" t="s">
        <v>417</v>
      </c>
      <c r="D195" s="196">
        <v>1</v>
      </c>
      <c r="E195" s="196">
        <v>1</v>
      </c>
      <c r="F195" s="177"/>
      <c r="G195" s="178"/>
      <c r="H195" s="196"/>
      <c r="I195" s="196">
        <v>1</v>
      </c>
      <c r="J195" s="178">
        <f t="shared" si="13"/>
        <v>1</v>
      </c>
      <c r="K195" s="177">
        <v>1</v>
      </c>
      <c r="L195" s="178">
        <f t="shared" si="14"/>
        <v>1</v>
      </c>
      <c r="M195" s="328">
        <v>0.4</v>
      </c>
      <c r="N195" s="178">
        <f t="shared" si="15"/>
        <v>0.4</v>
      </c>
      <c r="O195" s="186" t="s">
        <v>138</v>
      </c>
      <c r="P195" s="329">
        <v>2019</v>
      </c>
      <c r="T195" s="261"/>
    </row>
    <row r="196" spans="1:20" ht="30">
      <c r="A196" s="329">
        <v>134</v>
      </c>
      <c r="B196" s="187">
        <v>345587</v>
      </c>
      <c r="C196" s="188" t="s">
        <v>418</v>
      </c>
      <c r="D196" s="196">
        <v>0.3</v>
      </c>
      <c r="E196" s="196">
        <v>0.3</v>
      </c>
      <c r="F196" s="177"/>
      <c r="G196" s="178"/>
      <c r="H196" s="196"/>
      <c r="I196" s="196">
        <v>0.3</v>
      </c>
      <c r="J196" s="178">
        <f t="shared" si="13"/>
        <v>1</v>
      </c>
      <c r="K196" s="177">
        <v>0.3</v>
      </c>
      <c r="L196" s="178">
        <f t="shared" si="14"/>
        <v>1</v>
      </c>
      <c r="M196" s="328">
        <v>0.1</v>
      </c>
      <c r="N196" s="178">
        <f t="shared" si="15"/>
        <v>0.33333333333333337</v>
      </c>
      <c r="O196" s="186" t="s">
        <v>138</v>
      </c>
      <c r="P196" s="329">
        <v>2019</v>
      </c>
      <c r="T196" s="261"/>
    </row>
    <row r="197" spans="1:20" ht="30">
      <c r="A197" s="329">
        <v>135</v>
      </c>
      <c r="B197" s="187" t="s">
        <v>419</v>
      </c>
      <c r="C197" s="188" t="s">
        <v>420</v>
      </c>
      <c r="D197" s="196">
        <v>0.3</v>
      </c>
      <c r="E197" s="196">
        <v>0.3</v>
      </c>
      <c r="F197" s="177"/>
      <c r="G197" s="178"/>
      <c r="H197" s="196"/>
      <c r="I197" s="196">
        <v>0.1</v>
      </c>
      <c r="J197" s="178">
        <f t="shared" si="13"/>
        <v>0.33333333333333337</v>
      </c>
      <c r="K197" s="177">
        <v>0.1</v>
      </c>
      <c r="L197" s="178">
        <f t="shared" si="14"/>
        <v>0.33333333333333337</v>
      </c>
      <c r="M197" s="190">
        <v>0.3</v>
      </c>
      <c r="N197" s="178">
        <f t="shared" si="15"/>
        <v>1</v>
      </c>
      <c r="O197" s="186" t="s">
        <v>138</v>
      </c>
      <c r="P197" s="329">
        <v>2019</v>
      </c>
      <c r="T197" s="261"/>
    </row>
    <row r="198" spans="1:20" ht="15">
      <c r="A198" s="329">
        <v>136</v>
      </c>
      <c r="B198" s="187">
        <v>345761</v>
      </c>
      <c r="C198" s="188" t="s">
        <v>421</v>
      </c>
      <c r="D198" s="196">
        <v>0.4</v>
      </c>
      <c r="E198" s="196">
        <v>0.4</v>
      </c>
      <c r="F198" s="177"/>
      <c r="G198" s="178"/>
      <c r="H198" s="196"/>
      <c r="I198" s="196">
        <v>0.2</v>
      </c>
      <c r="J198" s="178">
        <f t="shared" si="13"/>
        <v>0.5</v>
      </c>
      <c r="K198" s="177">
        <v>0.2</v>
      </c>
      <c r="L198" s="178">
        <f t="shared" si="14"/>
        <v>0.5</v>
      </c>
      <c r="M198" s="190">
        <v>0.4</v>
      </c>
      <c r="N198" s="178">
        <f t="shared" si="15"/>
        <v>1</v>
      </c>
      <c r="O198" s="186" t="s">
        <v>138</v>
      </c>
      <c r="P198" s="329">
        <v>2019</v>
      </c>
      <c r="T198" s="261"/>
    </row>
    <row r="199" spans="1:20" ht="30">
      <c r="A199" s="329">
        <v>137</v>
      </c>
      <c r="B199" s="187" t="s">
        <v>422</v>
      </c>
      <c r="C199" s="188" t="s">
        <v>423</v>
      </c>
      <c r="D199" s="196">
        <v>0.5</v>
      </c>
      <c r="E199" s="196">
        <v>0.5</v>
      </c>
      <c r="F199" s="177"/>
      <c r="G199" s="178"/>
      <c r="H199" s="196"/>
      <c r="I199" s="196">
        <v>0.5</v>
      </c>
      <c r="J199" s="178">
        <f t="shared" si="13"/>
        <v>1</v>
      </c>
      <c r="K199" s="177">
        <v>0.5</v>
      </c>
      <c r="L199" s="178">
        <f t="shared" si="14"/>
        <v>1</v>
      </c>
      <c r="M199" s="328">
        <v>0.2</v>
      </c>
      <c r="N199" s="178">
        <f t="shared" si="15"/>
        <v>0.4</v>
      </c>
      <c r="O199" s="186" t="s">
        <v>138</v>
      </c>
      <c r="P199" s="329">
        <v>2019</v>
      </c>
      <c r="T199" s="261"/>
    </row>
    <row r="200" spans="1:20" ht="30">
      <c r="A200" s="329">
        <v>138</v>
      </c>
      <c r="B200" s="187" t="s">
        <v>424</v>
      </c>
      <c r="C200" s="188" t="s">
        <v>425</v>
      </c>
      <c r="D200" s="196">
        <v>1.6</v>
      </c>
      <c r="E200" s="196">
        <v>1.6</v>
      </c>
      <c r="F200" s="177"/>
      <c r="G200" s="178"/>
      <c r="H200" s="196"/>
      <c r="I200" s="196">
        <v>1.1000000000000001</v>
      </c>
      <c r="J200" s="178">
        <f t="shared" si="13"/>
        <v>0.6875</v>
      </c>
      <c r="K200" s="177">
        <v>1.1000000000000001</v>
      </c>
      <c r="L200" s="178">
        <f t="shared" si="14"/>
        <v>0.6875</v>
      </c>
      <c r="M200" s="328">
        <v>1.6</v>
      </c>
      <c r="N200" s="178">
        <f t="shared" si="15"/>
        <v>1</v>
      </c>
      <c r="O200" s="186" t="s">
        <v>138</v>
      </c>
      <c r="P200" s="329">
        <v>2019</v>
      </c>
      <c r="T200" s="261"/>
    </row>
    <row r="201" spans="1:20" ht="45">
      <c r="A201" s="329">
        <v>139</v>
      </c>
      <c r="B201" s="187">
        <v>346206</v>
      </c>
      <c r="C201" s="188" t="s">
        <v>426</v>
      </c>
      <c r="D201" s="196">
        <v>1.3</v>
      </c>
      <c r="E201" s="196">
        <v>1.3</v>
      </c>
      <c r="F201" s="177"/>
      <c r="G201" s="178"/>
      <c r="H201" s="196"/>
      <c r="I201" s="196">
        <v>1.3</v>
      </c>
      <c r="J201" s="178">
        <f t="shared" si="13"/>
        <v>1</v>
      </c>
      <c r="K201" s="177">
        <v>1.3</v>
      </c>
      <c r="L201" s="178">
        <f t="shared" si="14"/>
        <v>1</v>
      </c>
      <c r="M201" s="328">
        <v>1.3</v>
      </c>
      <c r="N201" s="178">
        <f t="shared" si="15"/>
        <v>1</v>
      </c>
      <c r="O201" s="186" t="s">
        <v>138</v>
      </c>
      <c r="P201" s="329">
        <v>2019</v>
      </c>
      <c r="T201" s="261"/>
    </row>
    <row r="202" spans="1:20" ht="30">
      <c r="A202" s="329">
        <v>140</v>
      </c>
      <c r="B202" s="187" t="s">
        <v>427</v>
      </c>
      <c r="C202" s="188" t="s">
        <v>428</v>
      </c>
      <c r="D202" s="196">
        <v>1</v>
      </c>
      <c r="E202" s="196">
        <v>1</v>
      </c>
      <c r="F202" s="177"/>
      <c r="G202" s="178"/>
      <c r="H202" s="196"/>
      <c r="I202" s="196">
        <v>0.9</v>
      </c>
      <c r="J202" s="178">
        <f t="shared" si="13"/>
        <v>0.9</v>
      </c>
      <c r="K202" s="177">
        <v>0.9</v>
      </c>
      <c r="L202" s="178">
        <f t="shared" si="14"/>
        <v>0.9</v>
      </c>
      <c r="M202" s="328">
        <v>1</v>
      </c>
      <c r="N202" s="178">
        <f t="shared" si="15"/>
        <v>1</v>
      </c>
      <c r="O202" s="186" t="s">
        <v>138</v>
      </c>
      <c r="P202" s="329">
        <v>2019</v>
      </c>
      <c r="T202" s="261"/>
    </row>
    <row r="203" spans="1:20" ht="15">
      <c r="A203" s="329">
        <v>141</v>
      </c>
      <c r="B203" s="187"/>
      <c r="C203" s="188" t="s">
        <v>429</v>
      </c>
      <c r="D203" s="196">
        <v>0.4</v>
      </c>
      <c r="E203" s="196">
        <v>0.4</v>
      </c>
      <c r="F203" s="177"/>
      <c r="G203" s="178"/>
      <c r="H203" s="196"/>
      <c r="I203" s="196">
        <v>0.4</v>
      </c>
      <c r="J203" s="178">
        <f t="shared" si="13"/>
        <v>1</v>
      </c>
      <c r="K203" s="177">
        <v>0.4</v>
      </c>
      <c r="L203" s="178">
        <f t="shared" si="14"/>
        <v>1</v>
      </c>
      <c r="M203" s="328">
        <v>0.2</v>
      </c>
      <c r="N203" s="178">
        <f t="shared" si="15"/>
        <v>0.5</v>
      </c>
      <c r="O203" s="186" t="s">
        <v>138</v>
      </c>
      <c r="P203" s="329">
        <v>2019</v>
      </c>
      <c r="T203" s="261"/>
    </row>
    <row r="204" spans="1:20" ht="30">
      <c r="A204" s="329">
        <v>142</v>
      </c>
      <c r="B204" s="187" t="s">
        <v>430</v>
      </c>
      <c r="C204" s="188" t="s">
        <v>431</v>
      </c>
      <c r="D204" s="196">
        <v>1.6</v>
      </c>
      <c r="E204" s="196">
        <v>1.6</v>
      </c>
      <c r="F204" s="177"/>
      <c r="G204" s="178"/>
      <c r="H204" s="196"/>
      <c r="I204" s="196">
        <v>1</v>
      </c>
      <c r="J204" s="178">
        <f t="shared" si="13"/>
        <v>0.625</v>
      </c>
      <c r="K204" s="177">
        <v>1</v>
      </c>
      <c r="L204" s="178">
        <f t="shared" si="14"/>
        <v>0.625</v>
      </c>
      <c r="M204" s="190">
        <v>1.6</v>
      </c>
      <c r="N204" s="178">
        <f t="shared" si="15"/>
        <v>1</v>
      </c>
      <c r="O204" s="186" t="s">
        <v>138</v>
      </c>
      <c r="P204" s="329">
        <v>2019</v>
      </c>
      <c r="T204" s="261"/>
    </row>
    <row r="205" spans="1:20" ht="30">
      <c r="A205" s="329">
        <v>143</v>
      </c>
      <c r="B205" s="187" t="s">
        <v>432</v>
      </c>
      <c r="C205" s="188" t="s">
        <v>433</v>
      </c>
      <c r="D205" s="196">
        <v>1</v>
      </c>
      <c r="E205" s="196">
        <v>1</v>
      </c>
      <c r="F205" s="177"/>
      <c r="G205" s="178"/>
      <c r="H205" s="196"/>
      <c r="I205" s="196">
        <v>0.8</v>
      </c>
      <c r="J205" s="178">
        <f t="shared" si="13"/>
        <v>0.8</v>
      </c>
      <c r="K205" s="177">
        <v>0.8</v>
      </c>
      <c r="L205" s="178">
        <f t="shared" si="14"/>
        <v>0.8</v>
      </c>
      <c r="M205" s="190">
        <v>1</v>
      </c>
      <c r="N205" s="178">
        <f t="shared" si="15"/>
        <v>1</v>
      </c>
      <c r="O205" s="186" t="s">
        <v>138</v>
      </c>
      <c r="P205" s="329">
        <v>2019</v>
      </c>
      <c r="T205" s="261"/>
    </row>
    <row r="206" spans="1:20" ht="15">
      <c r="A206" s="329">
        <v>144</v>
      </c>
      <c r="B206" s="187" t="s">
        <v>434</v>
      </c>
      <c r="C206" s="188" t="s">
        <v>435</v>
      </c>
      <c r="D206" s="196">
        <v>1.3</v>
      </c>
      <c r="E206" s="196">
        <v>1.3</v>
      </c>
      <c r="F206" s="177"/>
      <c r="G206" s="178"/>
      <c r="H206" s="196"/>
      <c r="I206" s="196">
        <v>1</v>
      </c>
      <c r="J206" s="178">
        <f t="shared" si="13"/>
        <v>0.76923076923076916</v>
      </c>
      <c r="K206" s="177">
        <v>1</v>
      </c>
      <c r="L206" s="178">
        <f t="shared" si="14"/>
        <v>0.76923076923076916</v>
      </c>
      <c r="M206" s="190">
        <v>1.3</v>
      </c>
      <c r="N206" s="178">
        <f t="shared" si="15"/>
        <v>1</v>
      </c>
      <c r="O206" s="186" t="s">
        <v>138</v>
      </c>
      <c r="P206" s="329">
        <v>2019</v>
      </c>
      <c r="T206" s="261"/>
    </row>
    <row r="207" spans="1:20" ht="15">
      <c r="A207" s="329">
        <v>145</v>
      </c>
      <c r="B207" s="187" t="s">
        <v>436</v>
      </c>
      <c r="C207" s="188" t="s">
        <v>437</v>
      </c>
      <c r="D207" s="196">
        <v>0.5</v>
      </c>
      <c r="E207" s="196">
        <v>0.5</v>
      </c>
      <c r="F207" s="177"/>
      <c r="G207" s="178"/>
      <c r="H207" s="196"/>
      <c r="I207" s="196">
        <v>0.3</v>
      </c>
      <c r="J207" s="178">
        <f t="shared" si="13"/>
        <v>0.6</v>
      </c>
      <c r="K207" s="177">
        <v>0.3</v>
      </c>
      <c r="L207" s="178">
        <f t="shared" si="14"/>
        <v>0.6</v>
      </c>
      <c r="M207" s="190">
        <v>0.5</v>
      </c>
      <c r="N207" s="178">
        <f t="shared" si="15"/>
        <v>1</v>
      </c>
      <c r="O207" s="186" t="s">
        <v>138</v>
      </c>
      <c r="P207" s="329">
        <v>2019</v>
      </c>
      <c r="T207" s="261"/>
    </row>
    <row r="208" spans="1:20" ht="30">
      <c r="A208" s="329">
        <v>146</v>
      </c>
      <c r="B208" s="187" t="s">
        <v>438</v>
      </c>
      <c r="C208" s="188" t="s">
        <v>439</v>
      </c>
      <c r="D208" s="196">
        <v>0.2</v>
      </c>
      <c r="E208" s="196">
        <v>0.2</v>
      </c>
      <c r="F208" s="177"/>
      <c r="G208" s="178"/>
      <c r="H208" s="196"/>
      <c r="I208" s="196">
        <v>0.1</v>
      </c>
      <c r="J208" s="178">
        <f t="shared" si="13"/>
        <v>0.5</v>
      </c>
      <c r="K208" s="177">
        <v>0.1</v>
      </c>
      <c r="L208" s="178">
        <f t="shared" si="14"/>
        <v>0.5</v>
      </c>
      <c r="M208" s="190">
        <v>0.2</v>
      </c>
      <c r="N208" s="178">
        <f t="shared" si="15"/>
        <v>1</v>
      </c>
      <c r="O208" s="186" t="s">
        <v>138</v>
      </c>
      <c r="P208" s="329">
        <v>2019</v>
      </c>
      <c r="T208" s="261"/>
    </row>
    <row r="209" spans="1:20" ht="30">
      <c r="A209" s="329">
        <v>147</v>
      </c>
      <c r="B209" s="187" t="s">
        <v>440</v>
      </c>
      <c r="C209" s="188" t="s">
        <v>441</v>
      </c>
      <c r="D209" s="196">
        <v>0.9</v>
      </c>
      <c r="E209" s="196">
        <v>0.9</v>
      </c>
      <c r="F209" s="177"/>
      <c r="G209" s="178"/>
      <c r="H209" s="196"/>
      <c r="I209" s="196">
        <v>0.7</v>
      </c>
      <c r="J209" s="178">
        <f t="shared" si="13"/>
        <v>0.77777777777777768</v>
      </c>
      <c r="K209" s="177">
        <v>0.7</v>
      </c>
      <c r="L209" s="178">
        <f t="shared" si="14"/>
        <v>0.77777777777777768</v>
      </c>
      <c r="M209" s="190">
        <v>0.9</v>
      </c>
      <c r="N209" s="178">
        <f t="shared" si="15"/>
        <v>1</v>
      </c>
      <c r="O209" s="186" t="s">
        <v>138</v>
      </c>
      <c r="P209" s="329">
        <v>2019</v>
      </c>
      <c r="T209" s="261"/>
    </row>
    <row r="210" spans="1:20" ht="30">
      <c r="A210" s="329">
        <v>148</v>
      </c>
      <c r="B210" s="187" t="s">
        <v>442</v>
      </c>
      <c r="C210" s="188" t="s">
        <v>443</v>
      </c>
      <c r="D210" s="196">
        <v>0.4</v>
      </c>
      <c r="E210" s="196">
        <v>0.4</v>
      </c>
      <c r="F210" s="177"/>
      <c r="G210" s="178"/>
      <c r="H210" s="196"/>
      <c r="I210" s="196">
        <v>0.3</v>
      </c>
      <c r="J210" s="178">
        <f t="shared" si="13"/>
        <v>0.74999999999999989</v>
      </c>
      <c r="K210" s="177">
        <v>0.3</v>
      </c>
      <c r="L210" s="178">
        <f t="shared" si="14"/>
        <v>0.74999999999999989</v>
      </c>
      <c r="M210" s="328">
        <v>0.2</v>
      </c>
      <c r="N210" s="178">
        <f t="shared" si="15"/>
        <v>0.5</v>
      </c>
      <c r="O210" s="186" t="s">
        <v>138</v>
      </c>
      <c r="P210" s="329">
        <v>2019</v>
      </c>
      <c r="T210" s="261"/>
    </row>
    <row r="211" spans="1:20" ht="30">
      <c r="A211" s="329">
        <v>149</v>
      </c>
      <c r="B211" s="187" t="s">
        <v>444</v>
      </c>
      <c r="C211" s="188" t="s">
        <v>445</v>
      </c>
      <c r="D211" s="196">
        <v>0.5</v>
      </c>
      <c r="E211" s="196">
        <v>0.5</v>
      </c>
      <c r="F211" s="177"/>
      <c r="G211" s="178"/>
      <c r="H211" s="196"/>
      <c r="I211" s="196">
        <v>0.1</v>
      </c>
      <c r="J211" s="178">
        <f t="shared" si="13"/>
        <v>0.2</v>
      </c>
      <c r="K211" s="177">
        <v>0.1</v>
      </c>
      <c r="L211" s="178">
        <f t="shared" si="14"/>
        <v>0.2</v>
      </c>
      <c r="M211" s="196">
        <v>0.5</v>
      </c>
      <c r="N211" s="178">
        <f t="shared" si="15"/>
        <v>1</v>
      </c>
      <c r="O211" s="186" t="s">
        <v>138</v>
      </c>
      <c r="P211" s="329">
        <v>2019</v>
      </c>
      <c r="T211" s="261"/>
    </row>
    <row r="212" spans="1:20" ht="30">
      <c r="A212" s="329">
        <v>150</v>
      </c>
      <c r="B212" s="187" t="s">
        <v>446</v>
      </c>
      <c r="C212" s="188" t="s">
        <v>447</v>
      </c>
      <c r="D212" s="196">
        <v>0.3</v>
      </c>
      <c r="E212" s="196">
        <v>0.3</v>
      </c>
      <c r="F212" s="177"/>
      <c r="G212" s="178"/>
      <c r="H212" s="196"/>
      <c r="I212" s="196">
        <v>0.3</v>
      </c>
      <c r="J212" s="178">
        <f t="shared" si="13"/>
        <v>1</v>
      </c>
      <c r="K212" s="177">
        <v>0.3</v>
      </c>
      <c r="L212" s="178">
        <f t="shared" si="14"/>
        <v>1</v>
      </c>
      <c r="M212" s="328">
        <v>0.1</v>
      </c>
      <c r="N212" s="178">
        <f t="shared" si="15"/>
        <v>0.33333333333333337</v>
      </c>
      <c r="O212" s="186" t="s">
        <v>138</v>
      </c>
      <c r="P212" s="329">
        <v>2019</v>
      </c>
      <c r="T212" s="261"/>
    </row>
    <row r="213" spans="1:20" ht="30">
      <c r="A213" s="329">
        <v>151</v>
      </c>
      <c r="B213" s="187">
        <v>345899</v>
      </c>
      <c r="C213" s="188" t="s">
        <v>448</v>
      </c>
      <c r="D213" s="196">
        <v>2.5</v>
      </c>
      <c r="E213" s="196">
        <v>2.5</v>
      </c>
      <c r="F213" s="177"/>
      <c r="G213" s="178"/>
      <c r="H213" s="196"/>
      <c r="I213" s="196">
        <v>1.4</v>
      </c>
      <c r="J213" s="178">
        <f t="shared" si="13"/>
        <v>0.55999999999999994</v>
      </c>
      <c r="K213" s="177">
        <v>1.4</v>
      </c>
      <c r="L213" s="178">
        <f t="shared" si="14"/>
        <v>0.55999999999999994</v>
      </c>
      <c r="M213" s="190">
        <v>2.5</v>
      </c>
      <c r="N213" s="178">
        <f t="shared" si="15"/>
        <v>1</v>
      </c>
      <c r="O213" s="186" t="s">
        <v>138</v>
      </c>
      <c r="P213" s="329">
        <v>2019</v>
      </c>
      <c r="T213" s="261"/>
    </row>
    <row r="214" spans="1:20" ht="15">
      <c r="A214" s="329">
        <v>152</v>
      </c>
      <c r="B214" s="187">
        <v>345701</v>
      </c>
      <c r="C214" s="188" t="s">
        <v>449</v>
      </c>
      <c r="D214" s="196">
        <v>2.7</v>
      </c>
      <c r="E214" s="196">
        <v>2.7</v>
      </c>
      <c r="F214" s="177"/>
      <c r="G214" s="178"/>
      <c r="H214" s="196"/>
      <c r="I214" s="196">
        <v>1.5</v>
      </c>
      <c r="J214" s="178">
        <f t="shared" si="13"/>
        <v>0.55555555555555547</v>
      </c>
      <c r="K214" s="177">
        <v>1.5</v>
      </c>
      <c r="L214" s="178">
        <f t="shared" si="14"/>
        <v>0.55555555555555547</v>
      </c>
      <c r="M214" s="328">
        <v>2.7</v>
      </c>
      <c r="N214" s="178">
        <f t="shared" si="15"/>
        <v>1</v>
      </c>
      <c r="O214" s="186" t="s">
        <v>138</v>
      </c>
      <c r="P214" s="329">
        <v>2019</v>
      </c>
      <c r="T214" s="261"/>
    </row>
    <row r="215" spans="1:20" ht="30">
      <c r="A215" s="329">
        <v>153</v>
      </c>
      <c r="B215" s="187" t="s">
        <v>450</v>
      </c>
      <c r="C215" s="188" t="s">
        <v>451</v>
      </c>
      <c r="D215" s="196">
        <v>0.4</v>
      </c>
      <c r="E215" s="196">
        <v>0.4</v>
      </c>
      <c r="F215" s="177"/>
      <c r="G215" s="178"/>
      <c r="H215" s="196"/>
      <c r="I215" s="196">
        <v>0.4</v>
      </c>
      <c r="J215" s="178">
        <f t="shared" si="13"/>
        <v>1</v>
      </c>
      <c r="K215" s="177">
        <v>0.4</v>
      </c>
      <c r="L215" s="178">
        <f t="shared" si="14"/>
        <v>1</v>
      </c>
      <c r="M215" s="328">
        <v>0.2</v>
      </c>
      <c r="N215" s="178">
        <f t="shared" si="15"/>
        <v>0.5</v>
      </c>
      <c r="O215" s="186" t="s">
        <v>138</v>
      </c>
      <c r="P215" s="329">
        <v>2019</v>
      </c>
      <c r="T215" s="261"/>
    </row>
    <row r="216" spans="1:20" ht="15">
      <c r="A216" s="329">
        <v>154</v>
      </c>
      <c r="B216" s="187" t="s">
        <v>452</v>
      </c>
      <c r="C216" s="188" t="s">
        <v>453</v>
      </c>
      <c r="D216" s="196">
        <v>0.3</v>
      </c>
      <c r="E216" s="196">
        <v>0.3</v>
      </c>
      <c r="F216" s="177"/>
      <c r="G216" s="178"/>
      <c r="H216" s="196"/>
      <c r="I216" s="196">
        <v>0.3</v>
      </c>
      <c r="J216" s="178">
        <f t="shared" si="13"/>
        <v>1</v>
      </c>
      <c r="K216" s="177">
        <v>0.3</v>
      </c>
      <c r="L216" s="178">
        <f t="shared" si="14"/>
        <v>1</v>
      </c>
      <c r="M216" s="328">
        <v>0.1</v>
      </c>
      <c r="N216" s="178">
        <f t="shared" si="15"/>
        <v>0.33333333333333337</v>
      </c>
      <c r="O216" s="186" t="s">
        <v>138</v>
      </c>
      <c r="P216" s="329">
        <v>2019</v>
      </c>
      <c r="T216" s="261"/>
    </row>
    <row r="217" spans="1:20" ht="30">
      <c r="A217" s="329">
        <v>155</v>
      </c>
      <c r="B217" s="187" t="s">
        <v>454</v>
      </c>
      <c r="C217" s="188" t="s">
        <v>455</v>
      </c>
      <c r="D217" s="196">
        <v>0.2</v>
      </c>
      <c r="E217" s="196">
        <v>0.2</v>
      </c>
      <c r="F217" s="177"/>
      <c r="G217" s="178"/>
      <c r="H217" s="196"/>
      <c r="I217" s="196">
        <v>0.2</v>
      </c>
      <c r="J217" s="178">
        <f t="shared" si="13"/>
        <v>1</v>
      </c>
      <c r="K217" s="177">
        <v>0.2</v>
      </c>
      <c r="L217" s="178">
        <f t="shared" si="14"/>
        <v>1</v>
      </c>
      <c r="M217" s="328">
        <v>0.1</v>
      </c>
      <c r="N217" s="178">
        <f t="shared" si="15"/>
        <v>0.5</v>
      </c>
      <c r="O217" s="186" t="s">
        <v>138</v>
      </c>
      <c r="P217" s="329">
        <v>2019</v>
      </c>
      <c r="T217" s="261"/>
    </row>
    <row r="218" spans="1:20" ht="30">
      <c r="A218" s="329">
        <v>156</v>
      </c>
      <c r="B218" s="187" t="s">
        <v>456</v>
      </c>
      <c r="C218" s="188" t="s">
        <v>457</v>
      </c>
      <c r="D218" s="196">
        <v>1.1000000000000001</v>
      </c>
      <c r="E218" s="196">
        <v>1.1000000000000001</v>
      </c>
      <c r="F218" s="177"/>
      <c r="G218" s="178"/>
      <c r="H218" s="196"/>
      <c r="I218" s="196">
        <v>1.1000000000000001</v>
      </c>
      <c r="J218" s="178">
        <f t="shared" si="13"/>
        <v>1</v>
      </c>
      <c r="K218" s="177">
        <v>1.1000000000000001</v>
      </c>
      <c r="L218" s="178">
        <f t="shared" si="14"/>
        <v>1</v>
      </c>
      <c r="M218" s="328">
        <v>0.7</v>
      </c>
      <c r="N218" s="178">
        <f t="shared" si="15"/>
        <v>0.63636363636363624</v>
      </c>
      <c r="O218" s="186" t="s">
        <v>138</v>
      </c>
      <c r="P218" s="329">
        <v>2019</v>
      </c>
      <c r="T218" s="261"/>
    </row>
    <row r="219" spans="1:20" ht="30">
      <c r="A219" s="329">
        <v>157</v>
      </c>
      <c r="B219" s="187" t="s">
        <v>458</v>
      </c>
      <c r="C219" s="188" t="s">
        <v>459</v>
      </c>
      <c r="D219" s="196">
        <v>1.9</v>
      </c>
      <c r="E219" s="196">
        <v>1.9</v>
      </c>
      <c r="F219" s="177"/>
      <c r="G219" s="178"/>
      <c r="H219" s="196"/>
      <c r="I219" s="196">
        <v>1.7</v>
      </c>
      <c r="J219" s="178">
        <f t="shared" si="13"/>
        <v>0.89473684210526316</v>
      </c>
      <c r="K219" s="177">
        <v>1.7</v>
      </c>
      <c r="L219" s="178">
        <f t="shared" si="14"/>
        <v>0.89473684210526316</v>
      </c>
      <c r="M219" s="190">
        <v>1.9</v>
      </c>
      <c r="N219" s="178">
        <f t="shared" si="15"/>
        <v>1</v>
      </c>
      <c r="O219" s="186" t="s">
        <v>138</v>
      </c>
      <c r="P219" s="329">
        <v>2019</v>
      </c>
      <c r="T219" s="261"/>
    </row>
    <row r="220" spans="1:20" ht="15">
      <c r="A220" s="329">
        <v>158</v>
      </c>
      <c r="B220" s="187" t="s">
        <v>460</v>
      </c>
      <c r="C220" s="188" t="s">
        <v>461</v>
      </c>
      <c r="D220" s="196">
        <v>2.2000000000000002</v>
      </c>
      <c r="E220" s="196">
        <v>2.2000000000000002</v>
      </c>
      <c r="F220" s="177"/>
      <c r="G220" s="178"/>
      <c r="H220" s="196"/>
      <c r="I220" s="196">
        <v>1.6</v>
      </c>
      <c r="J220" s="178">
        <f t="shared" si="13"/>
        <v>0.72727272727272729</v>
      </c>
      <c r="K220" s="177">
        <v>1.6</v>
      </c>
      <c r="L220" s="178">
        <f t="shared" si="14"/>
        <v>0.72727272727272729</v>
      </c>
      <c r="M220" s="328">
        <v>2.2000000000000002</v>
      </c>
      <c r="N220" s="178">
        <f t="shared" si="15"/>
        <v>1</v>
      </c>
      <c r="O220" s="186" t="s">
        <v>138</v>
      </c>
      <c r="P220" s="329">
        <v>2019</v>
      </c>
      <c r="T220" s="261"/>
    </row>
    <row r="221" spans="1:20" ht="30">
      <c r="A221" s="329">
        <v>159</v>
      </c>
      <c r="B221" s="187">
        <v>345912</v>
      </c>
      <c r="C221" s="188" t="s">
        <v>462</v>
      </c>
      <c r="D221" s="196">
        <v>0.9</v>
      </c>
      <c r="E221" s="196">
        <v>0.9</v>
      </c>
      <c r="F221" s="177"/>
      <c r="G221" s="178"/>
      <c r="H221" s="196"/>
      <c r="I221" s="196">
        <v>0.7</v>
      </c>
      <c r="J221" s="178">
        <f t="shared" si="13"/>
        <v>0.77777777777777768</v>
      </c>
      <c r="K221" s="177">
        <v>0.7</v>
      </c>
      <c r="L221" s="178">
        <f t="shared" si="14"/>
        <v>0.77777777777777768</v>
      </c>
      <c r="M221" s="190">
        <v>0.9</v>
      </c>
      <c r="N221" s="178">
        <f t="shared" si="15"/>
        <v>1</v>
      </c>
      <c r="O221" s="186" t="s">
        <v>138</v>
      </c>
      <c r="P221" s="329">
        <v>2019</v>
      </c>
      <c r="T221" s="261"/>
    </row>
    <row r="222" spans="1:20" ht="30">
      <c r="A222" s="329">
        <v>160</v>
      </c>
      <c r="B222" s="187">
        <v>346025</v>
      </c>
      <c r="C222" s="188" t="s">
        <v>463</v>
      </c>
      <c r="D222" s="196">
        <v>1.1000000000000001</v>
      </c>
      <c r="E222" s="196">
        <v>1.1000000000000001</v>
      </c>
      <c r="F222" s="177"/>
      <c r="G222" s="178"/>
      <c r="H222" s="196"/>
      <c r="I222" s="196">
        <v>1.1000000000000001</v>
      </c>
      <c r="J222" s="178">
        <f t="shared" si="13"/>
        <v>1</v>
      </c>
      <c r="K222" s="177">
        <v>1.1000000000000001</v>
      </c>
      <c r="L222" s="178">
        <f t="shared" si="14"/>
        <v>1</v>
      </c>
      <c r="M222" s="328">
        <v>0.6</v>
      </c>
      <c r="N222" s="178">
        <f t="shared" si="15"/>
        <v>0.54545454545454541</v>
      </c>
      <c r="O222" s="186" t="s">
        <v>138</v>
      </c>
      <c r="P222" s="329">
        <v>2019</v>
      </c>
      <c r="T222" s="261"/>
    </row>
    <row r="223" spans="1:20" ht="30">
      <c r="A223" s="329">
        <v>161</v>
      </c>
      <c r="B223" s="187" t="s">
        <v>464</v>
      </c>
      <c r="C223" s="188" t="s">
        <v>465</v>
      </c>
      <c r="D223" s="196">
        <v>0.2</v>
      </c>
      <c r="E223" s="196">
        <v>0.2</v>
      </c>
      <c r="F223" s="177"/>
      <c r="G223" s="178"/>
      <c r="H223" s="196"/>
      <c r="I223" s="196">
        <v>0.1</v>
      </c>
      <c r="J223" s="178">
        <f t="shared" si="13"/>
        <v>0.5</v>
      </c>
      <c r="K223" s="177">
        <v>0.1</v>
      </c>
      <c r="L223" s="178">
        <f t="shared" si="14"/>
        <v>0.5</v>
      </c>
      <c r="M223" s="190">
        <v>0.2</v>
      </c>
      <c r="N223" s="178">
        <f t="shared" si="15"/>
        <v>1</v>
      </c>
      <c r="O223" s="186" t="s">
        <v>138</v>
      </c>
      <c r="P223" s="329">
        <v>2019</v>
      </c>
      <c r="T223" s="261"/>
    </row>
    <row r="224" spans="1:20" ht="15">
      <c r="A224" s="329">
        <v>162</v>
      </c>
      <c r="B224" s="187" t="s">
        <v>466</v>
      </c>
      <c r="C224" s="188" t="s">
        <v>467</v>
      </c>
      <c r="D224" s="196">
        <v>0.3</v>
      </c>
      <c r="E224" s="196">
        <v>0.3</v>
      </c>
      <c r="F224" s="177"/>
      <c r="G224" s="178"/>
      <c r="H224" s="196"/>
      <c r="I224" s="196">
        <v>0.3</v>
      </c>
      <c r="J224" s="178">
        <f t="shared" si="13"/>
        <v>1</v>
      </c>
      <c r="K224" s="177">
        <v>0.3</v>
      </c>
      <c r="L224" s="178">
        <f t="shared" si="14"/>
        <v>1</v>
      </c>
      <c r="M224" s="328">
        <v>0.1</v>
      </c>
      <c r="N224" s="178">
        <f t="shared" si="15"/>
        <v>0.33333333333333337</v>
      </c>
      <c r="O224" s="186" t="s">
        <v>138</v>
      </c>
      <c r="P224" s="329">
        <v>2019</v>
      </c>
      <c r="T224" s="261"/>
    </row>
    <row r="225" spans="1:20" ht="30">
      <c r="A225" s="329">
        <v>163</v>
      </c>
      <c r="B225" s="187">
        <v>333829</v>
      </c>
      <c r="C225" s="188" t="s">
        <v>468</v>
      </c>
      <c r="D225" s="196">
        <v>1.4</v>
      </c>
      <c r="E225" s="196">
        <v>1.4</v>
      </c>
      <c r="F225" s="177"/>
      <c r="G225" s="178"/>
      <c r="H225" s="196"/>
      <c r="I225" s="196">
        <v>0.8</v>
      </c>
      <c r="J225" s="178">
        <f t="shared" si="13"/>
        <v>0.57142857142857151</v>
      </c>
      <c r="K225" s="177">
        <v>0.8</v>
      </c>
      <c r="L225" s="178">
        <f t="shared" si="14"/>
        <v>0.57142857142857151</v>
      </c>
      <c r="M225" s="190">
        <v>1.4</v>
      </c>
      <c r="N225" s="178">
        <f t="shared" si="15"/>
        <v>1</v>
      </c>
      <c r="O225" s="186" t="s">
        <v>138</v>
      </c>
      <c r="P225" s="329">
        <v>2019</v>
      </c>
      <c r="T225" s="261"/>
    </row>
    <row r="226" spans="1:20" ht="15">
      <c r="A226" s="329">
        <v>164</v>
      </c>
      <c r="B226" s="187" t="s">
        <v>469</v>
      </c>
      <c r="C226" s="188" t="s">
        <v>470</v>
      </c>
      <c r="D226" s="196">
        <v>0.8</v>
      </c>
      <c r="E226" s="196">
        <v>0.8</v>
      </c>
      <c r="F226" s="177"/>
      <c r="G226" s="178"/>
      <c r="H226" s="196"/>
      <c r="I226" s="196">
        <v>0</v>
      </c>
      <c r="J226" s="178">
        <f t="shared" si="13"/>
        <v>0</v>
      </c>
      <c r="K226" s="177">
        <v>0</v>
      </c>
      <c r="L226" s="178">
        <f t="shared" si="14"/>
        <v>0</v>
      </c>
      <c r="M226" s="190">
        <v>0.8</v>
      </c>
      <c r="N226" s="178">
        <f t="shared" si="15"/>
        <v>1</v>
      </c>
      <c r="O226" s="186" t="s">
        <v>138</v>
      </c>
      <c r="P226" s="329">
        <v>2019</v>
      </c>
      <c r="T226" s="261"/>
    </row>
    <row r="227" spans="1:20" ht="30">
      <c r="A227" s="329">
        <v>165</v>
      </c>
      <c r="B227" s="187" t="s">
        <v>471</v>
      </c>
      <c r="C227" s="188" t="s">
        <v>472</v>
      </c>
      <c r="D227" s="196">
        <v>1.2</v>
      </c>
      <c r="E227" s="196">
        <v>1.2</v>
      </c>
      <c r="F227" s="177"/>
      <c r="G227" s="178"/>
      <c r="H227" s="196"/>
      <c r="I227" s="196">
        <v>0</v>
      </c>
      <c r="J227" s="178">
        <f t="shared" si="13"/>
        <v>0</v>
      </c>
      <c r="K227" s="177">
        <v>1.2</v>
      </c>
      <c r="L227" s="178">
        <f t="shared" si="14"/>
        <v>1</v>
      </c>
      <c r="M227" s="190">
        <v>1.2</v>
      </c>
      <c r="N227" s="178">
        <f t="shared" si="15"/>
        <v>1</v>
      </c>
      <c r="O227" s="186" t="s">
        <v>138</v>
      </c>
      <c r="P227" s="329">
        <v>2019</v>
      </c>
      <c r="T227" s="261"/>
    </row>
    <row r="228" spans="1:20" ht="15">
      <c r="A228" s="329">
        <v>166</v>
      </c>
      <c r="B228" s="187" t="s">
        <v>473</v>
      </c>
      <c r="C228" s="188" t="s">
        <v>474</v>
      </c>
      <c r="D228" s="196">
        <v>0.3</v>
      </c>
      <c r="E228" s="196">
        <v>0.3</v>
      </c>
      <c r="F228" s="177"/>
      <c r="G228" s="178"/>
      <c r="H228" s="196"/>
      <c r="I228" s="196">
        <v>0.3</v>
      </c>
      <c r="J228" s="178">
        <f t="shared" si="13"/>
        <v>1</v>
      </c>
      <c r="K228" s="177">
        <v>0.3</v>
      </c>
      <c r="L228" s="178">
        <f t="shared" si="14"/>
        <v>1</v>
      </c>
      <c r="M228" s="328">
        <v>0.1</v>
      </c>
      <c r="N228" s="178">
        <f t="shared" si="15"/>
        <v>0.33333333333333337</v>
      </c>
      <c r="O228" s="186" t="s">
        <v>138</v>
      </c>
      <c r="P228" s="329">
        <v>2019</v>
      </c>
      <c r="T228" s="261"/>
    </row>
    <row r="229" spans="1:20" ht="30">
      <c r="A229" s="329">
        <v>167</v>
      </c>
      <c r="B229" s="187">
        <v>336573</v>
      </c>
      <c r="C229" s="188" t="s">
        <v>475</v>
      </c>
      <c r="D229" s="196">
        <v>1.2</v>
      </c>
      <c r="E229" s="196">
        <v>1.2</v>
      </c>
      <c r="F229" s="177"/>
      <c r="G229" s="178"/>
      <c r="H229" s="196"/>
      <c r="I229" s="196">
        <v>0.6</v>
      </c>
      <c r="J229" s="178">
        <f t="shared" si="13"/>
        <v>0.5</v>
      </c>
      <c r="K229" s="177">
        <v>0.6</v>
      </c>
      <c r="L229" s="178">
        <f t="shared" si="14"/>
        <v>0.5</v>
      </c>
      <c r="M229" s="328">
        <v>1.2</v>
      </c>
      <c r="N229" s="178">
        <f t="shared" si="15"/>
        <v>1</v>
      </c>
      <c r="O229" s="186" t="s">
        <v>138</v>
      </c>
      <c r="P229" s="329">
        <v>2019</v>
      </c>
      <c r="T229" s="261"/>
    </row>
    <row r="230" spans="1:20" ht="15">
      <c r="A230" s="329">
        <v>168</v>
      </c>
      <c r="B230" s="187" t="s">
        <v>476</v>
      </c>
      <c r="C230" s="188" t="s">
        <v>477</v>
      </c>
      <c r="D230" s="196">
        <v>1.4</v>
      </c>
      <c r="E230" s="196">
        <v>1.4</v>
      </c>
      <c r="F230" s="177"/>
      <c r="G230" s="178"/>
      <c r="H230" s="196"/>
      <c r="I230" s="196">
        <v>1</v>
      </c>
      <c r="J230" s="178">
        <f t="shared" si="13"/>
        <v>0.7142857142857143</v>
      </c>
      <c r="K230" s="177">
        <v>1</v>
      </c>
      <c r="L230" s="178">
        <f t="shared" si="14"/>
        <v>0.7142857142857143</v>
      </c>
      <c r="M230" s="190">
        <v>1.4</v>
      </c>
      <c r="N230" s="178">
        <f t="shared" si="15"/>
        <v>1</v>
      </c>
      <c r="O230" s="186" t="s">
        <v>138</v>
      </c>
      <c r="P230" s="329">
        <v>2019</v>
      </c>
      <c r="T230" s="261"/>
    </row>
    <row r="231" spans="1:20" ht="30">
      <c r="A231" s="329">
        <v>169</v>
      </c>
      <c r="B231" s="187" t="s">
        <v>478</v>
      </c>
      <c r="C231" s="188" t="s">
        <v>479</v>
      </c>
      <c r="D231" s="196">
        <v>0.7</v>
      </c>
      <c r="E231" s="196">
        <v>0.7</v>
      </c>
      <c r="F231" s="177"/>
      <c r="G231" s="178"/>
      <c r="H231" s="196"/>
      <c r="I231" s="196">
        <v>0.4</v>
      </c>
      <c r="J231" s="178">
        <f t="shared" si="13"/>
        <v>0.57142857142857151</v>
      </c>
      <c r="K231" s="177">
        <v>0.4</v>
      </c>
      <c r="L231" s="178">
        <f t="shared" si="14"/>
        <v>0.57142857142857151</v>
      </c>
      <c r="M231" s="328">
        <v>0.2</v>
      </c>
      <c r="N231" s="178">
        <f t="shared" si="15"/>
        <v>0.28571428571428575</v>
      </c>
      <c r="O231" s="186" t="s">
        <v>138</v>
      </c>
      <c r="P231" s="329">
        <v>2019</v>
      </c>
      <c r="T231" s="261"/>
    </row>
    <row r="232" spans="1:20" ht="30">
      <c r="A232" s="329">
        <v>170</v>
      </c>
      <c r="B232" s="187" t="s">
        <v>480</v>
      </c>
      <c r="C232" s="188" t="s">
        <v>481</v>
      </c>
      <c r="D232" s="196">
        <v>0.3</v>
      </c>
      <c r="E232" s="196">
        <v>0.3</v>
      </c>
      <c r="F232" s="177"/>
      <c r="G232" s="178"/>
      <c r="H232" s="196"/>
      <c r="I232" s="196">
        <v>0.3</v>
      </c>
      <c r="J232" s="178">
        <f t="shared" si="13"/>
        <v>1</v>
      </c>
      <c r="K232" s="177">
        <v>0.3</v>
      </c>
      <c r="L232" s="178">
        <f t="shared" si="14"/>
        <v>1</v>
      </c>
      <c r="M232" s="328">
        <v>0.2</v>
      </c>
      <c r="N232" s="178">
        <f t="shared" si="15"/>
        <v>0.66666666666666674</v>
      </c>
      <c r="O232" s="186" t="s">
        <v>138</v>
      </c>
      <c r="P232" s="329">
        <v>2019</v>
      </c>
      <c r="T232" s="261"/>
    </row>
    <row r="233" spans="1:20" ht="30">
      <c r="A233" s="329">
        <v>171</v>
      </c>
      <c r="B233" s="187" t="s">
        <v>482</v>
      </c>
      <c r="C233" s="188" t="s">
        <v>483</v>
      </c>
      <c r="D233" s="196">
        <v>0.8</v>
      </c>
      <c r="E233" s="196">
        <v>0.8</v>
      </c>
      <c r="F233" s="177"/>
      <c r="G233" s="178"/>
      <c r="H233" s="196"/>
      <c r="I233" s="196">
        <v>0.5</v>
      </c>
      <c r="J233" s="178">
        <f t="shared" si="13"/>
        <v>0.625</v>
      </c>
      <c r="K233" s="177">
        <v>0.5</v>
      </c>
      <c r="L233" s="178">
        <f t="shared" si="14"/>
        <v>0.625</v>
      </c>
      <c r="M233" s="328">
        <v>0.8</v>
      </c>
      <c r="N233" s="178">
        <f t="shared" si="15"/>
        <v>1</v>
      </c>
      <c r="O233" s="186" t="s">
        <v>138</v>
      </c>
      <c r="P233" s="329">
        <v>2019</v>
      </c>
      <c r="T233" s="261"/>
    </row>
    <row r="234" spans="1:20" ht="15">
      <c r="A234" s="329">
        <v>172</v>
      </c>
      <c r="B234" s="187">
        <v>345768</v>
      </c>
      <c r="C234" s="188" t="s">
        <v>484</v>
      </c>
      <c r="D234" s="196">
        <v>1</v>
      </c>
      <c r="E234" s="196">
        <v>1</v>
      </c>
      <c r="F234" s="177"/>
      <c r="G234" s="178"/>
      <c r="H234" s="196"/>
      <c r="I234" s="196">
        <v>0.2</v>
      </c>
      <c r="J234" s="178">
        <f t="shared" si="13"/>
        <v>0.2</v>
      </c>
      <c r="K234" s="177">
        <v>0.2</v>
      </c>
      <c r="L234" s="178">
        <f t="shared" si="14"/>
        <v>0.2</v>
      </c>
      <c r="M234" s="190">
        <v>1</v>
      </c>
      <c r="N234" s="178">
        <f t="shared" si="15"/>
        <v>1</v>
      </c>
      <c r="O234" s="186" t="s">
        <v>138</v>
      </c>
      <c r="P234" s="329">
        <v>2019</v>
      </c>
      <c r="T234" s="261"/>
    </row>
    <row r="235" spans="1:20" ht="30">
      <c r="A235" s="329">
        <v>173</v>
      </c>
      <c r="B235" s="187">
        <v>345760</v>
      </c>
      <c r="C235" s="188" t="s">
        <v>485</v>
      </c>
      <c r="D235" s="196">
        <v>0.6</v>
      </c>
      <c r="E235" s="196">
        <v>0.6</v>
      </c>
      <c r="F235" s="177"/>
      <c r="G235" s="178"/>
      <c r="H235" s="196"/>
      <c r="I235" s="196">
        <v>0.6</v>
      </c>
      <c r="J235" s="178">
        <f t="shared" si="13"/>
        <v>1</v>
      </c>
      <c r="K235" s="177">
        <v>0.6</v>
      </c>
      <c r="L235" s="178">
        <f t="shared" si="14"/>
        <v>1</v>
      </c>
      <c r="M235" s="328">
        <v>0.3</v>
      </c>
      <c r="N235" s="178">
        <f t="shared" si="15"/>
        <v>0.5</v>
      </c>
      <c r="O235" s="186" t="s">
        <v>138</v>
      </c>
      <c r="P235" s="329">
        <v>2019</v>
      </c>
      <c r="T235" s="261"/>
    </row>
    <row r="236" spans="1:20" ht="30">
      <c r="A236" s="329">
        <v>174</v>
      </c>
      <c r="B236" s="187" t="s">
        <v>486</v>
      </c>
      <c r="C236" s="188" t="s">
        <v>487</v>
      </c>
      <c r="D236" s="196">
        <v>0.2</v>
      </c>
      <c r="E236" s="196">
        <v>0.2</v>
      </c>
      <c r="F236" s="177"/>
      <c r="G236" s="178"/>
      <c r="H236" s="196"/>
      <c r="I236" s="196">
        <v>0.2</v>
      </c>
      <c r="J236" s="178">
        <f t="shared" si="13"/>
        <v>1</v>
      </c>
      <c r="K236" s="177">
        <v>0.2</v>
      </c>
      <c r="L236" s="178">
        <f t="shared" si="14"/>
        <v>1</v>
      </c>
      <c r="M236" s="328">
        <v>0.1</v>
      </c>
      <c r="N236" s="178">
        <f t="shared" si="15"/>
        <v>0.5</v>
      </c>
      <c r="O236" s="186" t="s">
        <v>138</v>
      </c>
      <c r="P236" s="329">
        <v>2019</v>
      </c>
      <c r="T236" s="261"/>
    </row>
    <row r="237" spans="1:20" ht="15">
      <c r="A237" s="329">
        <v>175</v>
      </c>
      <c r="B237" s="187" t="s">
        <v>488</v>
      </c>
      <c r="C237" s="188" t="s">
        <v>489</v>
      </c>
      <c r="D237" s="196">
        <v>0.7</v>
      </c>
      <c r="E237" s="196">
        <v>0.7</v>
      </c>
      <c r="F237" s="177"/>
      <c r="G237" s="178"/>
      <c r="H237" s="196"/>
      <c r="I237" s="196">
        <v>0</v>
      </c>
      <c r="J237" s="178">
        <f t="shared" si="13"/>
        <v>0</v>
      </c>
      <c r="K237" s="177">
        <v>0.7</v>
      </c>
      <c r="L237" s="178">
        <f t="shared" si="14"/>
        <v>1</v>
      </c>
      <c r="M237" s="328">
        <v>0.7</v>
      </c>
      <c r="N237" s="178">
        <f t="shared" si="15"/>
        <v>1</v>
      </c>
      <c r="O237" s="186" t="s">
        <v>138</v>
      </c>
      <c r="P237" s="329">
        <v>2019</v>
      </c>
      <c r="T237" s="261"/>
    </row>
    <row r="238" spans="1:20" ht="15">
      <c r="A238" s="329">
        <v>176</v>
      </c>
      <c r="B238" s="187" t="s">
        <v>490</v>
      </c>
      <c r="C238" s="188" t="s">
        <v>491</v>
      </c>
      <c r="D238" s="196">
        <v>0.5</v>
      </c>
      <c r="E238" s="196">
        <v>0.5</v>
      </c>
      <c r="F238" s="177"/>
      <c r="G238" s="178"/>
      <c r="H238" s="196"/>
      <c r="I238" s="196">
        <v>0.1</v>
      </c>
      <c r="J238" s="178">
        <f t="shared" si="13"/>
        <v>0.2</v>
      </c>
      <c r="K238" s="177">
        <v>0.5</v>
      </c>
      <c r="L238" s="178">
        <f t="shared" si="14"/>
        <v>1</v>
      </c>
      <c r="M238" s="328">
        <v>0.5</v>
      </c>
      <c r="N238" s="178">
        <f t="shared" si="15"/>
        <v>1</v>
      </c>
      <c r="O238" s="186" t="s">
        <v>138</v>
      </c>
      <c r="P238" s="329">
        <v>2019</v>
      </c>
      <c r="T238" s="261"/>
    </row>
    <row r="239" spans="1:20" ht="30">
      <c r="A239" s="329">
        <v>177</v>
      </c>
      <c r="B239" s="187" t="s">
        <v>492</v>
      </c>
      <c r="C239" s="188" t="s">
        <v>493</v>
      </c>
      <c r="D239" s="196">
        <v>0.1</v>
      </c>
      <c r="E239" s="196">
        <v>0.1</v>
      </c>
      <c r="F239" s="177"/>
      <c r="G239" s="178"/>
      <c r="H239" s="196"/>
      <c r="I239" s="196">
        <v>0.1</v>
      </c>
      <c r="J239" s="178">
        <f t="shared" si="13"/>
        <v>1</v>
      </c>
      <c r="K239" s="177">
        <v>0.1</v>
      </c>
      <c r="L239" s="178">
        <f t="shared" si="14"/>
        <v>1</v>
      </c>
      <c r="M239" s="328">
        <v>0.1</v>
      </c>
      <c r="N239" s="178">
        <f t="shared" si="15"/>
        <v>1</v>
      </c>
      <c r="O239" s="186" t="s">
        <v>138</v>
      </c>
      <c r="P239" s="329">
        <v>2019</v>
      </c>
      <c r="T239" s="261"/>
    </row>
    <row r="240" spans="1:20" ht="30">
      <c r="A240" s="329">
        <v>178</v>
      </c>
      <c r="B240" s="187">
        <v>345752</v>
      </c>
      <c r="C240" s="188" t="s">
        <v>494</v>
      </c>
      <c r="D240" s="196">
        <v>0.3</v>
      </c>
      <c r="E240" s="196">
        <v>0.3</v>
      </c>
      <c r="F240" s="177"/>
      <c r="G240" s="178"/>
      <c r="H240" s="196"/>
      <c r="I240" s="196">
        <v>0.2</v>
      </c>
      <c r="J240" s="178">
        <f t="shared" si="13"/>
        <v>0.66666666666666674</v>
      </c>
      <c r="K240" s="177">
        <v>0.2</v>
      </c>
      <c r="L240" s="178">
        <f t="shared" si="14"/>
        <v>0.66666666666666674</v>
      </c>
      <c r="M240" s="328">
        <v>0.3</v>
      </c>
      <c r="N240" s="178">
        <f t="shared" si="15"/>
        <v>1</v>
      </c>
      <c r="O240" s="186" t="s">
        <v>138</v>
      </c>
      <c r="P240" s="329">
        <v>2019</v>
      </c>
      <c r="T240" s="261"/>
    </row>
    <row r="241" spans="1:20" ht="30">
      <c r="A241" s="329">
        <v>179</v>
      </c>
      <c r="B241" s="187" t="s">
        <v>495</v>
      </c>
      <c r="C241" s="188" t="s">
        <v>496</v>
      </c>
      <c r="D241" s="196">
        <v>0.9</v>
      </c>
      <c r="E241" s="196">
        <v>0.9</v>
      </c>
      <c r="F241" s="177"/>
      <c r="G241" s="178"/>
      <c r="H241" s="196"/>
      <c r="I241" s="196">
        <v>0.3</v>
      </c>
      <c r="J241" s="178">
        <f t="shared" si="13"/>
        <v>0.33333333333333331</v>
      </c>
      <c r="K241" s="177">
        <v>0.3</v>
      </c>
      <c r="L241" s="178">
        <f t="shared" si="14"/>
        <v>0.33333333333333331</v>
      </c>
      <c r="M241" s="190">
        <v>0.9</v>
      </c>
      <c r="N241" s="178">
        <f t="shared" si="15"/>
        <v>1</v>
      </c>
      <c r="O241" s="186" t="s">
        <v>138</v>
      </c>
      <c r="P241" s="329">
        <v>2019</v>
      </c>
      <c r="T241" s="261"/>
    </row>
    <row r="242" spans="1:20" ht="15">
      <c r="A242" s="329">
        <v>180</v>
      </c>
      <c r="B242" s="187" t="s">
        <v>497</v>
      </c>
      <c r="C242" s="188" t="s">
        <v>498</v>
      </c>
      <c r="D242" s="196">
        <v>2.6</v>
      </c>
      <c r="E242" s="196">
        <v>2.6</v>
      </c>
      <c r="F242" s="177"/>
      <c r="G242" s="178"/>
      <c r="H242" s="196"/>
      <c r="I242" s="196">
        <v>1</v>
      </c>
      <c r="J242" s="178">
        <f t="shared" si="13"/>
        <v>0.38461538461538458</v>
      </c>
      <c r="K242" s="177">
        <v>1</v>
      </c>
      <c r="L242" s="178">
        <f t="shared" si="14"/>
        <v>0.38461538461538458</v>
      </c>
      <c r="M242" s="190">
        <v>2.6</v>
      </c>
      <c r="N242" s="178">
        <f t="shared" si="15"/>
        <v>1</v>
      </c>
      <c r="O242" s="186" t="s">
        <v>138</v>
      </c>
      <c r="P242" s="329">
        <v>2019</v>
      </c>
      <c r="T242" s="261"/>
    </row>
    <row r="243" spans="1:20" ht="15">
      <c r="A243" s="329">
        <v>181</v>
      </c>
      <c r="B243" s="187" t="s">
        <v>499</v>
      </c>
      <c r="C243" s="188" t="s">
        <v>500</v>
      </c>
      <c r="D243" s="196">
        <v>1.5</v>
      </c>
      <c r="E243" s="196">
        <v>1.5</v>
      </c>
      <c r="F243" s="177"/>
      <c r="G243" s="178"/>
      <c r="H243" s="196"/>
      <c r="I243" s="196">
        <v>1.5</v>
      </c>
      <c r="J243" s="178">
        <f t="shared" si="13"/>
        <v>1</v>
      </c>
      <c r="K243" s="177">
        <v>1.5</v>
      </c>
      <c r="L243" s="178">
        <f t="shared" si="14"/>
        <v>1</v>
      </c>
      <c r="M243" s="328">
        <v>0.9</v>
      </c>
      <c r="N243" s="178">
        <f t="shared" si="15"/>
        <v>0.6</v>
      </c>
      <c r="O243" s="186" t="s">
        <v>138</v>
      </c>
      <c r="P243" s="329">
        <v>2019</v>
      </c>
      <c r="T243" s="261"/>
    </row>
    <row r="244" spans="1:20" ht="30">
      <c r="A244" s="329">
        <v>182</v>
      </c>
      <c r="B244" s="187" t="s">
        <v>501</v>
      </c>
      <c r="C244" s="188" t="s">
        <v>502</v>
      </c>
      <c r="D244" s="196">
        <v>1</v>
      </c>
      <c r="E244" s="196">
        <v>1</v>
      </c>
      <c r="F244" s="177"/>
      <c r="G244" s="178"/>
      <c r="H244" s="196"/>
      <c r="I244" s="196">
        <v>1</v>
      </c>
      <c r="J244" s="178">
        <f t="shared" si="13"/>
        <v>1</v>
      </c>
      <c r="K244" s="177">
        <v>1</v>
      </c>
      <c r="L244" s="178">
        <f t="shared" si="14"/>
        <v>1</v>
      </c>
      <c r="M244" s="328">
        <v>0.3</v>
      </c>
      <c r="N244" s="178">
        <f t="shared" si="15"/>
        <v>0.3</v>
      </c>
      <c r="O244" s="186" t="s">
        <v>138</v>
      </c>
      <c r="P244" s="329">
        <v>2019</v>
      </c>
      <c r="T244" s="261"/>
    </row>
    <row r="245" spans="1:20" ht="30">
      <c r="A245" s="329">
        <v>183</v>
      </c>
      <c r="B245" s="187">
        <v>345451</v>
      </c>
      <c r="C245" s="188" t="s">
        <v>503</v>
      </c>
      <c r="D245" s="196">
        <v>0.4</v>
      </c>
      <c r="E245" s="196">
        <v>0.4</v>
      </c>
      <c r="F245" s="177"/>
      <c r="G245" s="178"/>
      <c r="H245" s="196"/>
      <c r="I245" s="196">
        <v>0.3</v>
      </c>
      <c r="J245" s="178">
        <f t="shared" si="13"/>
        <v>0.74999999999999989</v>
      </c>
      <c r="K245" s="177">
        <v>0.3</v>
      </c>
      <c r="L245" s="178">
        <f t="shared" si="14"/>
        <v>0.74999999999999989</v>
      </c>
      <c r="M245" s="196">
        <v>0.2</v>
      </c>
      <c r="N245" s="178">
        <f t="shared" si="15"/>
        <v>0.5</v>
      </c>
      <c r="O245" s="186" t="s">
        <v>138</v>
      </c>
      <c r="P245" s="329">
        <v>2019</v>
      </c>
      <c r="T245" s="261"/>
    </row>
    <row r="246" spans="1:20" ht="15">
      <c r="A246" s="329">
        <v>184</v>
      </c>
      <c r="B246" s="187">
        <v>336993</v>
      </c>
      <c r="C246" s="188" t="s">
        <v>504</v>
      </c>
      <c r="D246" s="196">
        <v>0.2</v>
      </c>
      <c r="E246" s="196">
        <v>0.2</v>
      </c>
      <c r="F246" s="177"/>
      <c r="G246" s="178"/>
      <c r="H246" s="196"/>
      <c r="I246" s="196">
        <v>0</v>
      </c>
      <c r="J246" s="178">
        <f t="shared" si="13"/>
        <v>0</v>
      </c>
      <c r="K246" s="177">
        <v>0</v>
      </c>
      <c r="L246" s="178">
        <f t="shared" si="14"/>
        <v>0</v>
      </c>
      <c r="M246" s="328">
        <v>0.2</v>
      </c>
      <c r="N246" s="178">
        <f t="shared" si="15"/>
        <v>1</v>
      </c>
      <c r="O246" s="186" t="s">
        <v>138</v>
      </c>
      <c r="P246" s="329">
        <v>2019</v>
      </c>
      <c r="T246" s="261"/>
    </row>
    <row r="247" spans="1:20" ht="15">
      <c r="A247" s="329">
        <v>185</v>
      </c>
      <c r="B247" s="187" t="s">
        <v>505</v>
      </c>
      <c r="C247" s="188" t="s">
        <v>506</v>
      </c>
      <c r="D247" s="196">
        <v>1.2</v>
      </c>
      <c r="E247" s="196">
        <v>1.2</v>
      </c>
      <c r="F247" s="177"/>
      <c r="G247" s="178"/>
      <c r="H247" s="196"/>
      <c r="I247" s="196">
        <v>1</v>
      </c>
      <c r="J247" s="178">
        <f t="shared" si="13"/>
        <v>0.83333333333333337</v>
      </c>
      <c r="K247" s="177">
        <v>1</v>
      </c>
      <c r="L247" s="178">
        <f t="shared" si="14"/>
        <v>0.83333333333333337</v>
      </c>
      <c r="M247" s="328">
        <v>1.2</v>
      </c>
      <c r="N247" s="178">
        <f t="shared" si="15"/>
        <v>1</v>
      </c>
      <c r="O247" s="186" t="s">
        <v>138</v>
      </c>
      <c r="P247" s="329">
        <v>2019</v>
      </c>
      <c r="T247" s="261"/>
    </row>
    <row r="248" spans="1:20" ht="30">
      <c r="A248" s="329">
        <v>186</v>
      </c>
      <c r="B248" s="187" t="s">
        <v>507</v>
      </c>
      <c r="C248" s="188" t="s">
        <v>508</v>
      </c>
      <c r="D248" s="196">
        <v>0.2</v>
      </c>
      <c r="E248" s="196">
        <v>0.2</v>
      </c>
      <c r="F248" s="177"/>
      <c r="G248" s="178"/>
      <c r="H248" s="196"/>
      <c r="I248" s="196">
        <v>0.2</v>
      </c>
      <c r="J248" s="178">
        <f t="shared" si="13"/>
        <v>1</v>
      </c>
      <c r="K248" s="177">
        <v>0.2</v>
      </c>
      <c r="L248" s="178">
        <f t="shared" si="14"/>
        <v>1</v>
      </c>
      <c r="M248" s="328">
        <v>0.1</v>
      </c>
      <c r="N248" s="178">
        <f t="shared" si="15"/>
        <v>0.5</v>
      </c>
      <c r="O248" s="186" t="s">
        <v>138</v>
      </c>
      <c r="P248" s="329">
        <v>2019</v>
      </c>
      <c r="T248" s="261"/>
    </row>
    <row r="249" spans="1:20" ht="30">
      <c r="A249" s="329">
        <v>187</v>
      </c>
      <c r="B249" s="187" t="s">
        <v>509</v>
      </c>
      <c r="C249" s="188" t="s">
        <v>510</v>
      </c>
      <c r="D249" s="196">
        <v>0.7</v>
      </c>
      <c r="E249" s="196">
        <v>0.7</v>
      </c>
      <c r="F249" s="177"/>
      <c r="G249" s="178"/>
      <c r="H249" s="196"/>
      <c r="I249" s="196">
        <v>0.5</v>
      </c>
      <c r="J249" s="178">
        <f t="shared" si="13"/>
        <v>0.7142857142857143</v>
      </c>
      <c r="K249" s="177">
        <v>0.5</v>
      </c>
      <c r="L249" s="178">
        <f t="shared" si="14"/>
        <v>0.7142857142857143</v>
      </c>
      <c r="M249" s="328">
        <v>0.7</v>
      </c>
      <c r="N249" s="178">
        <f t="shared" si="15"/>
        <v>1</v>
      </c>
      <c r="O249" s="186" t="s">
        <v>138</v>
      </c>
      <c r="P249" s="329">
        <v>2019</v>
      </c>
      <c r="T249" s="261"/>
    </row>
    <row r="250" spans="1:20" ht="15">
      <c r="A250" s="329">
        <v>188</v>
      </c>
      <c r="B250" s="187" t="s">
        <v>511</v>
      </c>
      <c r="C250" s="188" t="s">
        <v>512</v>
      </c>
      <c r="D250" s="196">
        <v>1.4</v>
      </c>
      <c r="E250" s="196">
        <v>1.4</v>
      </c>
      <c r="F250" s="177"/>
      <c r="G250" s="178"/>
      <c r="H250" s="196"/>
      <c r="I250" s="196">
        <v>0</v>
      </c>
      <c r="J250" s="178">
        <f t="shared" si="13"/>
        <v>0</v>
      </c>
      <c r="K250" s="177">
        <v>1.4</v>
      </c>
      <c r="L250" s="178">
        <f t="shared" si="14"/>
        <v>1</v>
      </c>
      <c r="M250" s="328">
        <v>1.4</v>
      </c>
      <c r="N250" s="178">
        <f t="shared" si="15"/>
        <v>1</v>
      </c>
      <c r="O250" s="186" t="s">
        <v>138</v>
      </c>
      <c r="P250" s="329">
        <v>2019</v>
      </c>
      <c r="T250" s="261"/>
    </row>
    <row r="251" spans="1:20" ht="15">
      <c r="A251" s="329">
        <v>189</v>
      </c>
      <c r="B251" s="187">
        <v>345589</v>
      </c>
      <c r="C251" s="188" t="s">
        <v>513</v>
      </c>
      <c r="D251" s="196">
        <v>2.23</v>
      </c>
      <c r="E251" s="196">
        <v>2.23</v>
      </c>
      <c r="F251" s="177"/>
      <c r="G251" s="178"/>
      <c r="H251" s="196"/>
      <c r="I251" s="196">
        <v>0</v>
      </c>
      <c r="J251" s="178">
        <f t="shared" si="13"/>
        <v>0</v>
      </c>
      <c r="K251" s="177">
        <v>2.23</v>
      </c>
      <c r="L251" s="178">
        <f t="shared" si="14"/>
        <v>1</v>
      </c>
      <c r="M251" s="328">
        <v>2.23</v>
      </c>
      <c r="N251" s="178">
        <f t="shared" si="15"/>
        <v>1</v>
      </c>
      <c r="O251" s="186" t="s">
        <v>138</v>
      </c>
      <c r="P251" s="329">
        <v>2019</v>
      </c>
      <c r="T251" s="261"/>
    </row>
    <row r="252" spans="1:20" ht="15">
      <c r="A252" s="329">
        <v>190</v>
      </c>
      <c r="B252" s="187" t="s">
        <v>514</v>
      </c>
      <c r="C252" s="188" t="s">
        <v>515</v>
      </c>
      <c r="D252" s="196">
        <v>0.1</v>
      </c>
      <c r="E252" s="196">
        <v>0.1</v>
      </c>
      <c r="F252" s="177"/>
      <c r="G252" s="178"/>
      <c r="H252" s="196"/>
      <c r="I252" s="196">
        <v>0.1</v>
      </c>
      <c r="J252" s="178">
        <f t="shared" si="13"/>
        <v>1</v>
      </c>
      <c r="K252" s="177">
        <v>0.1</v>
      </c>
      <c r="L252" s="178">
        <f t="shared" ref="L252:L311" si="16">K252/E252</f>
        <v>1</v>
      </c>
      <c r="M252" s="328">
        <v>0.1</v>
      </c>
      <c r="N252" s="178">
        <f t="shared" ref="N252:N311" si="17">M252/E252</f>
        <v>1</v>
      </c>
      <c r="O252" s="186" t="s">
        <v>138</v>
      </c>
      <c r="P252" s="329">
        <v>2019</v>
      </c>
      <c r="T252" s="261"/>
    </row>
    <row r="253" spans="1:20" ht="15">
      <c r="A253" s="329">
        <v>191</v>
      </c>
      <c r="B253" s="187" t="s">
        <v>516</v>
      </c>
      <c r="C253" s="188" t="s">
        <v>517</v>
      </c>
      <c r="D253" s="196">
        <v>0.1</v>
      </c>
      <c r="E253" s="196">
        <v>0.1</v>
      </c>
      <c r="F253" s="177"/>
      <c r="G253" s="178"/>
      <c r="H253" s="196"/>
      <c r="I253" s="196">
        <v>0</v>
      </c>
      <c r="J253" s="178">
        <f t="shared" si="13"/>
        <v>0</v>
      </c>
      <c r="K253" s="177">
        <v>0</v>
      </c>
      <c r="L253" s="178">
        <f t="shared" si="16"/>
        <v>0</v>
      </c>
      <c r="M253" s="328">
        <v>0.1</v>
      </c>
      <c r="N253" s="178">
        <f t="shared" si="17"/>
        <v>1</v>
      </c>
      <c r="O253" s="186" t="s">
        <v>138</v>
      </c>
      <c r="P253" s="329">
        <v>2019</v>
      </c>
      <c r="T253" s="261"/>
    </row>
    <row r="254" spans="1:20" ht="30">
      <c r="A254" s="329">
        <v>192</v>
      </c>
      <c r="B254" s="187">
        <v>346893</v>
      </c>
      <c r="C254" s="188" t="s">
        <v>518</v>
      </c>
      <c r="D254" s="196">
        <v>3.2</v>
      </c>
      <c r="E254" s="196">
        <v>3.2</v>
      </c>
      <c r="F254" s="177"/>
      <c r="G254" s="178"/>
      <c r="H254" s="196"/>
      <c r="I254" s="196">
        <v>1.5</v>
      </c>
      <c r="J254" s="178">
        <f t="shared" si="13"/>
        <v>0.46875</v>
      </c>
      <c r="K254" s="177">
        <v>1.5</v>
      </c>
      <c r="L254" s="178">
        <f t="shared" si="16"/>
        <v>0.46875</v>
      </c>
      <c r="M254" s="328">
        <v>3.2</v>
      </c>
      <c r="N254" s="178">
        <f t="shared" si="17"/>
        <v>1</v>
      </c>
      <c r="O254" s="186" t="s">
        <v>138</v>
      </c>
      <c r="P254" s="329">
        <v>2019</v>
      </c>
      <c r="T254" s="261"/>
    </row>
    <row r="255" spans="1:20" ht="30">
      <c r="A255" s="329">
        <v>193</v>
      </c>
      <c r="B255" s="187">
        <v>345695</v>
      </c>
      <c r="C255" s="188" t="s">
        <v>519</v>
      </c>
      <c r="D255" s="196">
        <v>7.3</v>
      </c>
      <c r="E255" s="196">
        <v>7.3</v>
      </c>
      <c r="F255" s="177"/>
      <c r="G255" s="178"/>
      <c r="H255" s="196"/>
      <c r="I255" s="196">
        <v>1</v>
      </c>
      <c r="J255" s="178">
        <f t="shared" si="13"/>
        <v>0.13698630136986301</v>
      </c>
      <c r="K255" s="177">
        <v>1</v>
      </c>
      <c r="L255" s="178">
        <f t="shared" si="16"/>
        <v>0.13698630136986301</v>
      </c>
      <c r="M255" s="190">
        <v>7.3</v>
      </c>
      <c r="N255" s="178">
        <f t="shared" si="17"/>
        <v>1</v>
      </c>
      <c r="O255" s="186" t="s">
        <v>138</v>
      </c>
      <c r="P255" s="329">
        <v>2019</v>
      </c>
      <c r="T255" s="261"/>
    </row>
    <row r="256" spans="1:20" ht="30">
      <c r="A256" s="329">
        <v>194</v>
      </c>
      <c r="B256" s="187">
        <v>345904</v>
      </c>
      <c r="C256" s="188" t="s">
        <v>520</v>
      </c>
      <c r="D256" s="196">
        <v>5.7</v>
      </c>
      <c r="E256" s="196">
        <v>5.7</v>
      </c>
      <c r="F256" s="177"/>
      <c r="G256" s="178"/>
      <c r="H256" s="196"/>
      <c r="I256" s="196">
        <v>4</v>
      </c>
      <c r="J256" s="178">
        <f t="shared" ref="J256:J319" si="18">I256/E256</f>
        <v>0.70175438596491224</v>
      </c>
      <c r="K256" s="177">
        <v>4</v>
      </c>
      <c r="L256" s="178">
        <f t="shared" si="16"/>
        <v>0.70175438596491224</v>
      </c>
      <c r="M256" s="190">
        <v>5.7</v>
      </c>
      <c r="N256" s="178">
        <f t="shared" si="17"/>
        <v>1</v>
      </c>
      <c r="O256" s="186" t="s">
        <v>138</v>
      </c>
      <c r="P256" s="329">
        <v>2019</v>
      </c>
      <c r="T256" s="261"/>
    </row>
    <row r="257" spans="1:20" ht="30">
      <c r="A257" s="329">
        <v>195</v>
      </c>
      <c r="B257" s="187"/>
      <c r="C257" s="188" t="s">
        <v>521</v>
      </c>
      <c r="D257" s="196">
        <v>1</v>
      </c>
      <c r="E257" s="196">
        <v>1</v>
      </c>
      <c r="F257" s="177"/>
      <c r="G257" s="178"/>
      <c r="H257" s="196"/>
      <c r="I257" s="196">
        <v>0.7</v>
      </c>
      <c r="J257" s="178">
        <f t="shared" si="18"/>
        <v>0.7</v>
      </c>
      <c r="K257" s="177">
        <v>0.7</v>
      </c>
      <c r="L257" s="178">
        <f t="shared" si="16"/>
        <v>0.7</v>
      </c>
      <c r="M257" s="328">
        <v>1</v>
      </c>
      <c r="N257" s="178">
        <f t="shared" si="17"/>
        <v>1</v>
      </c>
      <c r="O257" s="186" t="s">
        <v>138</v>
      </c>
      <c r="P257" s="329">
        <v>2019</v>
      </c>
      <c r="T257" s="261"/>
    </row>
    <row r="258" spans="1:20" ht="15">
      <c r="A258" s="329">
        <v>196</v>
      </c>
      <c r="B258" s="187">
        <v>353996</v>
      </c>
      <c r="C258" s="188" t="s">
        <v>522</v>
      </c>
      <c r="D258" s="196">
        <v>0.5</v>
      </c>
      <c r="E258" s="196">
        <v>0.5</v>
      </c>
      <c r="F258" s="177"/>
      <c r="G258" s="178"/>
      <c r="H258" s="196"/>
      <c r="I258" s="196">
        <v>0</v>
      </c>
      <c r="J258" s="178">
        <f t="shared" si="18"/>
        <v>0</v>
      </c>
      <c r="K258" s="177">
        <v>0</v>
      </c>
      <c r="L258" s="178">
        <f t="shared" si="16"/>
        <v>0</v>
      </c>
      <c r="M258" s="196">
        <v>0</v>
      </c>
      <c r="N258" s="178">
        <f t="shared" si="17"/>
        <v>0</v>
      </c>
      <c r="O258" s="186" t="s">
        <v>138</v>
      </c>
      <c r="P258" s="329">
        <v>2019</v>
      </c>
      <c r="T258" s="261"/>
    </row>
    <row r="259" spans="1:20" ht="30">
      <c r="A259" s="329">
        <v>197</v>
      </c>
      <c r="B259" s="187" t="s">
        <v>523</v>
      </c>
      <c r="C259" s="188" t="s">
        <v>524</v>
      </c>
      <c r="D259" s="196">
        <v>2.5</v>
      </c>
      <c r="E259" s="196">
        <v>2.5</v>
      </c>
      <c r="F259" s="177"/>
      <c r="G259" s="178"/>
      <c r="H259" s="196"/>
      <c r="I259" s="196">
        <v>0</v>
      </c>
      <c r="J259" s="178">
        <f t="shared" si="18"/>
        <v>0</v>
      </c>
      <c r="K259" s="177">
        <v>2.5</v>
      </c>
      <c r="L259" s="178">
        <f t="shared" si="16"/>
        <v>1</v>
      </c>
      <c r="M259" s="202">
        <v>2.5</v>
      </c>
      <c r="N259" s="178">
        <f t="shared" si="17"/>
        <v>1</v>
      </c>
      <c r="O259" s="186" t="s">
        <v>138</v>
      </c>
      <c r="P259" s="329">
        <v>2019</v>
      </c>
      <c r="T259" s="261"/>
    </row>
    <row r="260" spans="1:20" ht="30">
      <c r="A260" s="329">
        <v>198</v>
      </c>
      <c r="B260" s="187" t="s">
        <v>525</v>
      </c>
      <c r="C260" s="188" t="s">
        <v>526</v>
      </c>
      <c r="D260" s="196">
        <v>1</v>
      </c>
      <c r="E260" s="196">
        <v>1</v>
      </c>
      <c r="F260" s="177"/>
      <c r="G260" s="178"/>
      <c r="H260" s="196"/>
      <c r="I260" s="196">
        <v>1</v>
      </c>
      <c r="J260" s="178">
        <f t="shared" si="18"/>
        <v>1</v>
      </c>
      <c r="K260" s="177">
        <v>1</v>
      </c>
      <c r="L260" s="178">
        <f t="shared" si="16"/>
        <v>1</v>
      </c>
      <c r="M260" s="328">
        <v>0.7</v>
      </c>
      <c r="N260" s="178">
        <f t="shared" si="17"/>
        <v>0.7</v>
      </c>
      <c r="O260" s="186" t="s">
        <v>138</v>
      </c>
      <c r="P260" s="329">
        <v>2019</v>
      </c>
      <c r="T260" s="261"/>
    </row>
    <row r="261" spans="1:20" ht="30">
      <c r="A261" s="329">
        <v>199</v>
      </c>
      <c r="B261" s="187" t="s">
        <v>527</v>
      </c>
      <c r="C261" s="188" t="s">
        <v>528</v>
      </c>
      <c r="D261" s="196">
        <v>0.4</v>
      </c>
      <c r="E261" s="196">
        <v>0.4</v>
      </c>
      <c r="F261" s="177"/>
      <c r="G261" s="178"/>
      <c r="H261" s="196"/>
      <c r="I261" s="196">
        <v>0.2</v>
      </c>
      <c r="J261" s="178">
        <f t="shared" si="18"/>
        <v>0.5</v>
      </c>
      <c r="K261" s="177">
        <v>0.2</v>
      </c>
      <c r="L261" s="178">
        <f t="shared" si="16"/>
        <v>0.5</v>
      </c>
      <c r="M261" s="190">
        <v>0.4</v>
      </c>
      <c r="N261" s="178">
        <f t="shared" si="17"/>
        <v>1</v>
      </c>
      <c r="O261" s="186" t="s">
        <v>138</v>
      </c>
      <c r="P261" s="329">
        <v>2019</v>
      </c>
      <c r="T261" s="261"/>
    </row>
    <row r="262" spans="1:20" ht="30">
      <c r="A262" s="329">
        <v>200</v>
      </c>
      <c r="B262" s="187" t="s">
        <v>529</v>
      </c>
      <c r="C262" s="188" t="s">
        <v>530</v>
      </c>
      <c r="D262" s="196">
        <v>0.5</v>
      </c>
      <c r="E262" s="196">
        <v>0.5</v>
      </c>
      <c r="F262" s="177"/>
      <c r="G262" s="178"/>
      <c r="H262" s="196"/>
      <c r="I262" s="196">
        <v>0.2</v>
      </c>
      <c r="J262" s="178">
        <f t="shared" si="18"/>
        <v>0.4</v>
      </c>
      <c r="K262" s="177">
        <v>0.2</v>
      </c>
      <c r="L262" s="178">
        <f t="shared" si="16"/>
        <v>0.4</v>
      </c>
      <c r="M262" s="190">
        <v>0.5</v>
      </c>
      <c r="N262" s="178">
        <f t="shared" si="17"/>
        <v>1</v>
      </c>
      <c r="O262" s="186" t="s">
        <v>138</v>
      </c>
      <c r="P262" s="329">
        <v>2019</v>
      </c>
      <c r="T262" s="261"/>
    </row>
    <row r="263" spans="1:20" ht="30">
      <c r="A263" s="329">
        <v>201</v>
      </c>
      <c r="B263" s="187" t="s">
        <v>531</v>
      </c>
      <c r="C263" s="188" t="s">
        <v>532</v>
      </c>
      <c r="D263" s="196">
        <v>1</v>
      </c>
      <c r="E263" s="196">
        <v>1</v>
      </c>
      <c r="F263" s="177"/>
      <c r="G263" s="178"/>
      <c r="H263" s="196"/>
      <c r="I263" s="196">
        <v>1</v>
      </c>
      <c r="J263" s="178">
        <f t="shared" si="18"/>
        <v>1</v>
      </c>
      <c r="K263" s="177">
        <v>1</v>
      </c>
      <c r="L263" s="178">
        <f t="shared" si="16"/>
        <v>1</v>
      </c>
      <c r="M263" s="328">
        <v>0.6</v>
      </c>
      <c r="N263" s="178">
        <f t="shared" si="17"/>
        <v>0.6</v>
      </c>
      <c r="O263" s="186" t="s">
        <v>138</v>
      </c>
      <c r="P263" s="329">
        <v>2019</v>
      </c>
      <c r="T263" s="261"/>
    </row>
    <row r="264" spans="1:20" ht="30">
      <c r="A264" s="329">
        <v>202</v>
      </c>
      <c r="B264" s="187" t="s">
        <v>533</v>
      </c>
      <c r="C264" s="188" t="s">
        <v>534</v>
      </c>
      <c r="D264" s="196">
        <v>0.8</v>
      </c>
      <c r="E264" s="196">
        <v>0.8</v>
      </c>
      <c r="F264" s="177"/>
      <c r="G264" s="178"/>
      <c r="H264" s="196"/>
      <c r="I264" s="196">
        <v>0.2</v>
      </c>
      <c r="J264" s="178">
        <f t="shared" si="18"/>
        <v>0.25</v>
      </c>
      <c r="K264" s="177">
        <v>0.8</v>
      </c>
      <c r="L264" s="178">
        <f t="shared" si="16"/>
        <v>1</v>
      </c>
      <c r="M264" s="202">
        <v>0.8</v>
      </c>
      <c r="N264" s="178">
        <f t="shared" si="17"/>
        <v>1</v>
      </c>
      <c r="O264" s="186" t="s">
        <v>138</v>
      </c>
      <c r="P264" s="329">
        <v>2019</v>
      </c>
      <c r="T264" s="261"/>
    </row>
    <row r="265" spans="1:20" ht="30">
      <c r="A265" s="329">
        <v>203</v>
      </c>
      <c r="B265" s="187" t="s">
        <v>535</v>
      </c>
      <c r="C265" s="188" t="s">
        <v>536</v>
      </c>
      <c r="D265" s="196">
        <v>0.5</v>
      </c>
      <c r="E265" s="196">
        <v>0.5</v>
      </c>
      <c r="F265" s="177"/>
      <c r="G265" s="178"/>
      <c r="H265" s="196"/>
      <c r="I265" s="196">
        <v>0.3</v>
      </c>
      <c r="J265" s="178">
        <f t="shared" si="18"/>
        <v>0.6</v>
      </c>
      <c r="K265" s="177">
        <v>0.3</v>
      </c>
      <c r="L265" s="178">
        <f t="shared" si="16"/>
        <v>0.6</v>
      </c>
      <c r="M265" s="328">
        <v>0.5</v>
      </c>
      <c r="N265" s="178">
        <f t="shared" si="17"/>
        <v>1</v>
      </c>
      <c r="O265" s="186" t="s">
        <v>138</v>
      </c>
      <c r="P265" s="329">
        <v>2019</v>
      </c>
      <c r="T265" s="261"/>
    </row>
    <row r="266" spans="1:20" ht="30">
      <c r="A266" s="329">
        <v>204</v>
      </c>
      <c r="B266" s="187" t="s">
        <v>537</v>
      </c>
      <c r="C266" s="188" t="s">
        <v>538</v>
      </c>
      <c r="D266" s="196">
        <v>1</v>
      </c>
      <c r="E266" s="196">
        <v>1</v>
      </c>
      <c r="F266" s="177"/>
      <c r="G266" s="178"/>
      <c r="H266" s="196"/>
      <c r="I266" s="196">
        <v>0.5</v>
      </c>
      <c r="J266" s="178">
        <f t="shared" si="18"/>
        <v>0.5</v>
      </c>
      <c r="K266" s="177">
        <v>0.5</v>
      </c>
      <c r="L266" s="178">
        <f t="shared" si="16"/>
        <v>0.5</v>
      </c>
      <c r="M266" s="190">
        <v>1</v>
      </c>
      <c r="N266" s="178">
        <f t="shared" si="17"/>
        <v>1</v>
      </c>
      <c r="O266" s="186" t="s">
        <v>138</v>
      </c>
      <c r="P266" s="329">
        <v>2019</v>
      </c>
      <c r="T266" s="261"/>
    </row>
    <row r="267" spans="1:20" ht="30">
      <c r="A267" s="329">
        <v>205</v>
      </c>
      <c r="B267" s="187" t="s">
        <v>539</v>
      </c>
      <c r="C267" s="188" t="s">
        <v>540</v>
      </c>
      <c r="D267" s="196">
        <v>5.8</v>
      </c>
      <c r="E267" s="196">
        <v>5.8</v>
      </c>
      <c r="F267" s="177"/>
      <c r="G267" s="178"/>
      <c r="H267" s="196"/>
      <c r="I267" s="196">
        <v>0</v>
      </c>
      <c r="J267" s="178">
        <f t="shared" si="18"/>
        <v>0</v>
      </c>
      <c r="K267" s="177">
        <v>5.8</v>
      </c>
      <c r="L267" s="178">
        <f t="shared" si="16"/>
        <v>1</v>
      </c>
      <c r="M267" s="190">
        <v>5.8</v>
      </c>
      <c r="N267" s="178">
        <f t="shared" si="17"/>
        <v>1</v>
      </c>
      <c r="O267" s="186" t="s">
        <v>138</v>
      </c>
      <c r="P267" s="329">
        <v>2019</v>
      </c>
      <c r="T267" s="261"/>
    </row>
    <row r="268" spans="1:20" ht="30">
      <c r="A268" s="329">
        <v>206</v>
      </c>
      <c r="B268" s="187" t="s">
        <v>541</v>
      </c>
      <c r="C268" s="188" t="s">
        <v>542</v>
      </c>
      <c r="D268" s="196">
        <v>4</v>
      </c>
      <c r="E268" s="196">
        <v>4</v>
      </c>
      <c r="F268" s="177"/>
      <c r="G268" s="178"/>
      <c r="H268" s="196"/>
      <c r="I268" s="196">
        <v>0.2</v>
      </c>
      <c r="J268" s="178">
        <f t="shared" si="18"/>
        <v>0.05</v>
      </c>
      <c r="K268" s="177">
        <v>4</v>
      </c>
      <c r="L268" s="178">
        <f t="shared" si="16"/>
        <v>1</v>
      </c>
      <c r="M268" s="202">
        <v>4</v>
      </c>
      <c r="N268" s="178">
        <f t="shared" si="17"/>
        <v>1</v>
      </c>
      <c r="O268" s="186" t="s">
        <v>138</v>
      </c>
      <c r="P268" s="329">
        <v>2019</v>
      </c>
      <c r="T268" s="261"/>
    </row>
    <row r="269" spans="1:20" ht="30">
      <c r="A269" s="329">
        <v>207</v>
      </c>
      <c r="B269" s="187" t="s">
        <v>543</v>
      </c>
      <c r="C269" s="188" t="s">
        <v>544</v>
      </c>
      <c r="D269" s="196">
        <v>1.7</v>
      </c>
      <c r="E269" s="196">
        <v>1.7</v>
      </c>
      <c r="F269" s="177"/>
      <c r="G269" s="178"/>
      <c r="H269" s="196"/>
      <c r="I269" s="196">
        <v>0</v>
      </c>
      <c r="J269" s="178">
        <f t="shared" si="18"/>
        <v>0</v>
      </c>
      <c r="K269" s="177">
        <v>0</v>
      </c>
      <c r="L269" s="178">
        <f t="shared" si="16"/>
        <v>0</v>
      </c>
      <c r="M269" s="196">
        <v>1.7</v>
      </c>
      <c r="N269" s="178">
        <f t="shared" si="17"/>
        <v>1</v>
      </c>
      <c r="O269" s="186" t="s">
        <v>138</v>
      </c>
      <c r="P269" s="329">
        <v>2019</v>
      </c>
      <c r="T269" s="261"/>
    </row>
    <row r="270" spans="1:20" ht="30">
      <c r="A270" s="329">
        <v>208</v>
      </c>
      <c r="B270" s="187" t="s">
        <v>545</v>
      </c>
      <c r="C270" s="188" t="s">
        <v>546</v>
      </c>
      <c r="D270" s="196">
        <v>0.8</v>
      </c>
      <c r="E270" s="196">
        <v>0.8</v>
      </c>
      <c r="F270" s="177"/>
      <c r="G270" s="178"/>
      <c r="H270" s="196"/>
      <c r="I270" s="196">
        <v>0</v>
      </c>
      <c r="J270" s="178">
        <f t="shared" si="18"/>
        <v>0</v>
      </c>
      <c r="K270" s="177">
        <v>0</v>
      </c>
      <c r="L270" s="178">
        <f t="shared" si="16"/>
        <v>0</v>
      </c>
      <c r="M270" s="190">
        <v>0.8</v>
      </c>
      <c r="N270" s="178">
        <f t="shared" si="17"/>
        <v>1</v>
      </c>
      <c r="O270" s="186" t="s">
        <v>138</v>
      </c>
      <c r="P270" s="329">
        <v>2019</v>
      </c>
      <c r="T270" s="261"/>
    </row>
    <row r="271" spans="1:20" ht="30">
      <c r="A271" s="329">
        <v>209</v>
      </c>
      <c r="B271" s="187" t="s">
        <v>547</v>
      </c>
      <c r="C271" s="188" t="s">
        <v>548</v>
      </c>
      <c r="D271" s="196">
        <v>3.1</v>
      </c>
      <c r="E271" s="196">
        <v>3.1</v>
      </c>
      <c r="F271" s="177"/>
      <c r="G271" s="178"/>
      <c r="H271" s="196"/>
      <c r="I271" s="196">
        <v>3</v>
      </c>
      <c r="J271" s="178">
        <f t="shared" si="18"/>
        <v>0.96774193548387089</v>
      </c>
      <c r="K271" s="177">
        <v>3</v>
      </c>
      <c r="L271" s="178">
        <f t="shared" si="16"/>
        <v>0.96774193548387089</v>
      </c>
      <c r="M271" s="190">
        <v>3.1</v>
      </c>
      <c r="N271" s="178">
        <f t="shared" si="17"/>
        <v>1</v>
      </c>
      <c r="O271" s="186" t="s">
        <v>138</v>
      </c>
      <c r="P271" s="329">
        <v>2019</v>
      </c>
      <c r="T271" s="261"/>
    </row>
    <row r="272" spans="1:20" ht="30">
      <c r="A272" s="329">
        <v>210</v>
      </c>
      <c r="B272" s="187" t="s">
        <v>549</v>
      </c>
      <c r="C272" s="188" t="s">
        <v>550</v>
      </c>
      <c r="D272" s="196">
        <v>1.7</v>
      </c>
      <c r="E272" s="196">
        <v>1.7</v>
      </c>
      <c r="F272" s="177"/>
      <c r="G272" s="178"/>
      <c r="H272" s="196"/>
      <c r="I272" s="196">
        <v>1</v>
      </c>
      <c r="J272" s="178">
        <f t="shared" si="18"/>
        <v>0.58823529411764708</v>
      </c>
      <c r="K272" s="177">
        <v>1</v>
      </c>
      <c r="L272" s="178">
        <f t="shared" si="16"/>
        <v>0.58823529411764708</v>
      </c>
      <c r="M272" s="328">
        <v>1.7</v>
      </c>
      <c r="N272" s="178">
        <f t="shared" si="17"/>
        <v>1</v>
      </c>
      <c r="O272" s="186" t="s">
        <v>138</v>
      </c>
      <c r="P272" s="329">
        <v>2019</v>
      </c>
      <c r="T272" s="261"/>
    </row>
    <row r="273" spans="1:20" ht="30">
      <c r="A273" s="329">
        <v>211</v>
      </c>
      <c r="B273" s="187" t="s">
        <v>551</v>
      </c>
      <c r="C273" s="188" t="s">
        <v>552</v>
      </c>
      <c r="D273" s="196">
        <v>0.6</v>
      </c>
      <c r="E273" s="196">
        <v>0.6</v>
      </c>
      <c r="F273" s="177"/>
      <c r="G273" s="178"/>
      <c r="H273" s="196"/>
      <c r="I273" s="196">
        <v>0</v>
      </c>
      <c r="J273" s="178">
        <f t="shared" si="18"/>
        <v>0</v>
      </c>
      <c r="K273" s="177">
        <v>0.6</v>
      </c>
      <c r="L273" s="178">
        <f t="shared" si="16"/>
        <v>1</v>
      </c>
      <c r="M273" s="328">
        <v>0.6</v>
      </c>
      <c r="N273" s="178">
        <f t="shared" si="17"/>
        <v>1</v>
      </c>
      <c r="O273" s="186" t="s">
        <v>138</v>
      </c>
      <c r="P273" s="329">
        <v>2019</v>
      </c>
      <c r="T273" s="261"/>
    </row>
    <row r="274" spans="1:20" ht="30">
      <c r="A274" s="329">
        <v>212</v>
      </c>
      <c r="B274" s="187" t="s">
        <v>553</v>
      </c>
      <c r="C274" s="188" t="s">
        <v>554</v>
      </c>
      <c r="D274" s="196">
        <v>0.3</v>
      </c>
      <c r="E274" s="196">
        <v>0.3</v>
      </c>
      <c r="F274" s="177"/>
      <c r="G274" s="178"/>
      <c r="H274" s="196"/>
      <c r="I274" s="196">
        <v>0.2</v>
      </c>
      <c r="J274" s="178">
        <f t="shared" si="18"/>
        <v>0.66666666666666674</v>
      </c>
      <c r="K274" s="177">
        <v>0.2</v>
      </c>
      <c r="L274" s="178">
        <f t="shared" si="16"/>
        <v>0.66666666666666674</v>
      </c>
      <c r="M274" s="328">
        <v>0.3</v>
      </c>
      <c r="N274" s="178">
        <f t="shared" si="17"/>
        <v>1</v>
      </c>
      <c r="O274" s="186" t="s">
        <v>138</v>
      </c>
      <c r="P274" s="329">
        <v>2019</v>
      </c>
      <c r="T274" s="261"/>
    </row>
    <row r="275" spans="1:20" ht="30">
      <c r="A275" s="329">
        <v>213</v>
      </c>
      <c r="B275" s="187" t="s">
        <v>555</v>
      </c>
      <c r="C275" s="188" t="s">
        <v>556</v>
      </c>
      <c r="D275" s="196">
        <v>0.3</v>
      </c>
      <c r="E275" s="196">
        <v>0.3</v>
      </c>
      <c r="F275" s="177"/>
      <c r="G275" s="178"/>
      <c r="H275" s="196"/>
      <c r="I275" s="196">
        <v>0</v>
      </c>
      <c r="J275" s="178">
        <f t="shared" si="18"/>
        <v>0</v>
      </c>
      <c r="K275" s="177">
        <v>0.3</v>
      </c>
      <c r="L275" s="178">
        <f t="shared" si="16"/>
        <v>1</v>
      </c>
      <c r="M275" s="190">
        <v>0.3</v>
      </c>
      <c r="N275" s="178">
        <f t="shared" si="17"/>
        <v>1</v>
      </c>
      <c r="O275" s="186" t="s">
        <v>138</v>
      </c>
      <c r="P275" s="329">
        <v>2019</v>
      </c>
      <c r="T275" s="261"/>
    </row>
    <row r="276" spans="1:20" ht="30">
      <c r="A276" s="329">
        <v>214</v>
      </c>
      <c r="B276" s="187">
        <v>353771</v>
      </c>
      <c r="C276" s="188" t="s">
        <v>557</v>
      </c>
      <c r="D276" s="196">
        <v>0.4</v>
      </c>
      <c r="E276" s="196">
        <v>0.4</v>
      </c>
      <c r="F276" s="177"/>
      <c r="G276" s="178"/>
      <c r="H276" s="196"/>
      <c r="I276" s="196">
        <v>0.2</v>
      </c>
      <c r="J276" s="178">
        <f t="shared" si="18"/>
        <v>0.5</v>
      </c>
      <c r="K276" s="177">
        <v>0.2</v>
      </c>
      <c r="L276" s="178">
        <f t="shared" si="16"/>
        <v>0.5</v>
      </c>
      <c r="M276" s="328">
        <v>0.1</v>
      </c>
      <c r="N276" s="178">
        <f t="shared" si="17"/>
        <v>0.25</v>
      </c>
      <c r="O276" s="186" t="s">
        <v>138</v>
      </c>
      <c r="P276" s="329">
        <v>2019</v>
      </c>
      <c r="T276" s="261"/>
    </row>
    <row r="277" spans="1:20" ht="30">
      <c r="A277" s="329">
        <v>215</v>
      </c>
      <c r="B277" s="187" t="s">
        <v>558</v>
      </c>
      <c r="C277" s="188" t="s">
        <v>559</v>
      </c>
      <c r="D277" s="196">
        <v>1.2</v>
      </c>
      <c r="E277" s="196">
        <v>1.2</v>
      </c>
      <c r="F277" s="177"/>
      <c r="G277" s="178"/>
      <c r="H277" s="196"/>
      <c r="I277" s="196">
        <v>0.8</v>
      </c>
      <c r="J277" s="178">
        <f t="shared" si="18"/>
        <v>0.66666666666666674</v>
      </c>
      <c r="K277" s="177">
        <v>0.8</v>
      </c>
      <c r="L277" s="178">
        <f t="shared" si="16"/>
        <v>0.66666666666666674</v>
      </c>
      <c r="M277" s="328">
        <v>1.2</v>
      </c>
      <c r="N277" s="178">
        <f t="shared" si="17"/>
        <v>1</v>
      </c>
      <c r="O277" s="186" t="s">
        <v>138</v>
      </c>
      <c r="P277" s="329">
        <v>2019</v>
      </c>
      <c r="T277" s="261"/>
    </row>
    <row r="278" spans="1:20" ht="30">
      <c r="A278" s="329">
        <v>216</v>
      </c>
      <c r="B278" s="187" t="s">
        <v>560</v>
      </c>
      <c r="C278" s="188" t="s">
        <v>561</v>
      </c>
      <c r="D278" s="196">
        <v>1</v>
      </c>
      <c r="E278" s="196">
        <v>1</v>
      </c>
      <c r="F278" s="177"/>
      <c r="G278" s="178"/>
      <c r="H278" s="196"/>
      <c r="I278" s="196">
        <v>0</v>
      </c>
      <c r="J278" s="178">
        <f t="shared" si="18"/>
        <v>0</v>
      </c>
      <c r="K278" s="177">
        <v>0</v>
      </c>
      <c r="L278" s="178">
        <f t="shared" si="16"/>
        <v>0</v>
      </c>
      <c r="M278" s="196">
        <v>0</v>
      </c>
      <c r="N278" s="178">
        <f t="shared" si="17"/>
        <v>0</v>
      </c>
      <c r="O278" s="186" t="s">
        <v>138</v>
      </c>
      <c r="P278" s="329">
        <v>2019</v>
      </c>
      <c r="T278" s="261"/>
    </row>
    <row r="279" spans="1:20" ht="30">
      <c r="A279" s="329">
        <v>217</v>
      </c>
      <c r="B279" s="187" t="s">
        <v>562</v>
      </c>
      <c r="C279" s="188" t="s">
        <v>563</v>
      </c>
      <c r="D279" s="196">
        <v>1.2</v>
      </c>
      <c r="E279" s="196">
        <v>1.2</v>
      </c>
      <c r="F279" s="177"/>
      <c r="G279" s="178"/>
      <c r="H279" s="196"/>
      <c r="I279" s="196">
        <v>0</v>
      </c>
      <c r="J279" s="178">
        <f t="shared" si="18"/>
        <v>0</v>
      </c>
      <c r="K279" s="177">
        <v>1.2</v>
      </c>
      <c r="L279" s="178">
        <f t="shared" si="16"/>
        <v>1</v>
      </c>
      <c r="M279" s="190">
        <v>1.2</v>
      </c>
      <c r="N279" s="178">
        <f t="shared" si="17"/>
        <v>1</v>
      </c>
      <c r="O279" s="186" t="s">
        <v>138</v>
      </c>
      <c r="P279" s="329">
        <v>2019</v>
      </c>
      <c r="T279" s="261"/>
    </row>
    <row r="280" spans="1:20" ht="30">
      <c r="A280" s="329">
        <v>218</v>
      </c>
      <c r="B280" s="187" t="s">
        <v>564</v>
      </c>
      <c r="C280" s="188" t="s">
        <v>565</v>
      </c>
      <c r="D280" s="196">
        <v>1.1000000000000001</v>
      </c>
      <c r="E280" s="196">
        <v>1.1000000000000001</v>
      </c>
      <c r="F280" s="177"/>
      <c r="G280" s="178"/>
      <c r="H280" s="196"/>
      <c r="I280" s="196">
        <v>0</v>
      </c>
      <c r="J280" s="178">
        <f t="shared" si="18"/>
        <v>0</v>
      </c>
      <c r="K280" s="177">
        <v>0</v>
      </c>
      <c r="L280" s="178">
        <f t="shared" si="16"/>
        <v>0</v>
      </c>
      <c r="M280" s="328">
        <v>1.1000000000000001</v>
      </c>
      <c r="N280" s="178">
        <f t="shared" si="17"/>
        <v>1</v>
      </c>
      <c r="O280" s="186" t="s">
        <v>138</v>
      </c>
      <c r="P280" s="329">
        <v>2019</v>
      </c>
      <c r="T280" s="261"/>
    </row>
    <row r="281" spans="1:20" ht="30">
      <c r="A281" s="329">
        <v>219</v>
      </c>
      <c r="B281" s="187" t="s">
        <v>566</v>
      </c>
      <c r="C281" s="188" t="s">
        <v>567</v>
      </c>
      <c r="D281" s="196">
        <v>3</v>
      </c>
      <c r="E281" s="196">
        <v>3</v>
      </c>
      <c r="F281" s="177"/>
      <c r="G281" s="178"/>
      <c r="H281" s="196"/>
      <c r="I281" s="196">
        <v>1.6</v>
      </c>
      <c r="J281" s="178">
        <f t="shared" si="18"/>
        <v>0.53333333333333333</v>
      </c>
      <c r="K281" s="177">
        <v>1.6</v>
      </c>
      <c r="L281" s="178">
        <f t="shared" si="16"/>
        <v>0.53333333333333333</v>
      </c>
      <c r="M281" s="328">
        <v>3</v>
      </c>
      <c r="N281" s="178">
        <f t="shared" si="17"/>
        <v>1</v>
      </c>
      <c r="O281" s="186" t="s">
        <v>138</v>
      </c>
      <c r="P281" s="329">
        <v>2019</v>
      </c>
      <c r="T281" s="261"/>
    </row>
    <row r="282" spans="1:20" ht="15">
      <c r="A282" s="329">
        <v>220</v>
      </c>
      <c r="B282" s="187" t="s">
        <v>568</v>
      </c>
      <c r="C282" s="188" t="s">
        <v>569</v>
      </c>
      <c r="D282" s="196">
        <v>0.6</v>
      </c>
      <c r="E282" s="196">
        <v>0.6</v>
      </c>
      <c r="F282" s="177"/>
      <c r="G282" s="178"/>
      <c r="H282" s="196"/>
      <c r="I282" s="196">
        <v>0</v>
      </c>
      <c r="J282" s="178">
        <f t="shared" si="18"/>
        <v>0</v>
      </c>
      <c r="K282" s="177">
        <v>0</v>
      </c>
      <c r="L282" s="178">
        <f t="shared" si="16"/>
        <v>0</v>
      </c>
      <c r="M282" s="196">
        <v>0</v>
      </c>
      <c r="N282" s="178">
        <f t="shared" si="17"/>
        <v>0</v>
      </c>
      <c r="O282" s="186" t="s">
        <v>138</v>
      </c>
      <c r="P282" s="329">
        <v>2019</v>
      </c>
      <c r="T282" s="261"/>
    </row>
    <row r="283" spans="1:20" ht="30">
      <c r="A283" s="329">
        <v>221</v>
      </c>
      <c r="B283" s="187" t="s">
        <v>570</v>
      </c>
      <c r="C283" s="188" t="s">
        <v>571</v>
      </c>
      <c r="D283" s="196">
        <v>3</v>
      </c>
      <c r="E283" s="196">
        <v>3</v>
      </c>
      <c r="F283" s="177"/>
      <c r="G283" s="178"/>
      <c r="H283" s="196"/>
      <c r="I283" s="196">
        <v>0.8</v>
      </c>
      <c r="J283" s="178">
        <f t="shared" si="18"/>
        <v>0.26666666666666666</v>
      </c>
      <c r="K283" s="177">
        <v>0.8</v>
      </c>
      <c r="L283" s="178">
        <f t="shared" si="16"/>
        <v>0.26666666666666666</v>
      </c>
      <c r="M283" s="328">
        <v>3</v>
      </c>
      <c r="N283" s="178">
        <f t="shared" si="17"/>
        <v>1</v>
      </c>
      <c r="O283" s="186" t="s">
        <v>138</v>
      </c>
      <c r="P283" s="329">
        <v>2019</v>
      </c>
      <c r="T283" s="261"/>
    </row>
    <row r="284" spans="1:20" ht="30">
      <c r="A284" s="329">
        <v>222</v>
      </c>
      <c r="B284" s="187" t="s">
        <v>572</v>
      </c>
      <c r="C284" s="188" t="s">
        <v>573</v>
      </c>
      <c r="D284" s="196">
        <v>0.6</v>
      </c>
      <c r="E284" s="196">
        <v>0.6</v>
      </c>
      <c r="F284" s="177"/>
      <c r="G284" s="178"/>
      <c r="H284" s="196"/>
      <c r="I284" s="196">
        <v>0</v>
      </c>
      <c r="J284" s="178">
        <f t="shared" si="18"/>
        <v>0</v>
      </c>
      <c r="K284" s="177">
        <v>0</v>
      </c>
      <c r="L284" s="178">
        <f t="shared" si="16"/>
        <v>0</v>
      </c>
      <c r="M284" s="196">
        <v>0</v>
      </c>
      <c r="N284" s="178">
        <f t="shared" si="17"/>
        <v>0</v>
      </c>
      <c r="O284" s="186" t="s">
        <v>138</v>
      </c>
      <c r="P284" s="329">
        <v>2019</v>
      </c>
      <c r="T284" s="261"/>
    </row>
    <row r="285" spans="1:20" ht="30">
      <c r="A285" s="329">
        <v>223</v>
      </c>
      <c r="B285" s="187" t="s">
        <v>574</v>
      </c>
      <c r="C285" s="188" t="s">
        <v>575</v>
      </c>
      <c r="D285" s="196">
        <v>0.4</v>
      </c>
      <c r="E285" s="196">
        <v>0.4</v>
      </c>
      <c r="F285" s="177"/>
      <c r="G285" s="178"/>
      <c r="H285" s="196"/>
      <c r="I285" s="196">
        <v>0.1</v>
      </c>
      <c r="J285" s="178">
        <f t="shared" si="18"/>
        <v>0.25</v>
      </c>
      <c r="K285" s="177">
        <v>0.1</v>
      </c>
      <c r="L285" s="178">
        <f t="shared" si="16"/>
        <v>0.25</v>
      </c>
      <c r="M285" s="190">
        <v>0.4</v>
      </c>
      <c r="N285" s="178">
        <f t="shared" si="17"/>
        <v>1</v>
      </c>
      <c r="O285" s="186" t="s">
        <v>138</v>
      </c>
      <c r="P285" s="329">
        <v>2019</v>
      </c>
      <c r="T285" s="261"/>
    </row>
    <row r="286" spans="1:20" ht="30">
      <c r="A286" s="329">
        <v>224</v>
      </c>
      <c r="B286" s="187" t="s">
        <v>576</v>
      </c>
      <c r="C286" s="188" t="s">
        <v>577</v>
      </c>
      <c r="D286" s="196">
        <v>4</v>
      </c>
      <c r="E286" s="196">
        <v>4</v>
      </c>
      <c r="F286" s="177"/>
      <c r="G286" s="178"/>
      <c r="H286" s="196"/>
      <c r="I286" s="196">
        <v>2.8</v>
      </c>
      <c r="J286" s="178">
        <f t="shared" si="18"/>
        <v>0.7</v>
      </c>
      <c r="K286" s="177">
        <v>2.8</v>
      </c>
      <c r="L286" s="178">
        <f t="shared" si="16"/>
        <v>0.7</v>
      </c>
      <c r="M286" s="190">
        <v>4</v>
      </c>
      <c r="N286" s="178">
        <f t="shared" si="17"/>
        <v>1</v>
      </c>
      <c r="O286" s="186" t="s">
        <v>138</v>
      </c>
      <c r="P286" s="329">
        <v>2019</v>
      </c>
      <c r="T286" s="261"/>
    </row>
    <row r="287" spans="1:20" ht="30">
      <c r="A287" s="329">
        <v>225</v>
      </c>
      <c r="B287" s="187" t="s">
        <v>578</v>
      </c>
      <c r="C287" s="188" t="s">
        <v>579</v>
      </c>
      <c r="D287" s="196">
        <v>1</v>
      </c>
      <c r="E287" s="196">
        <v>1</v>
      </c>
      <c r="F287" s="177"/>
      <c r="G287" s="178"/>
      <c r="H287" s="196"/>
      <c r="I287" s="196">
        <v>0</v>
      </c>
      <c r="J287" s="178">
        <f t="shared" si="18"/>
        <v>0</v>
      </c>
      <c r="K287" s="177">
        <v>0</v>
      </c>
      <c r="L287" s="178">
        <f t="shared" si="16"/>
        <v>0</v>
      </c>
      <c r="M287" s="196">
        <v>0</v>
      </c>
      <c r="N287" s="178">
        <f t="shared" si="17"/>
        <v>0</v>
      </c>
      <c r="O287" s="186" t="s">
        <v>138</v>
      </c>
      <c r="P287" s="329">
        <v>2019</v>
      </c>
      <c r="T287" s="261"/>
    </row>
    <row r="288" spans="1:20" ht="30">
      <c r="A288" s="329">
        <v>226</v>
      </c>
      <c r="B288" s="187" t="s">
        <v>580</v>
      </c>
      <c r="C288" s="188" t="s">
        <v>581</v>
      </c>
      <c r="D288" s="196">
        <v>0.8</v>
      </c>
      <c r="E288" s="196">
        <v>0.8</v>
      </c>
      <c r="F288" s="177"/>
      <c r="G288" s="178"/>
      <c r="H288" s="196"/>
      <c r="I288" s="196">
        <v>0</v>
      </c>
      <c r="J288" s="178">
        <f t="shared" si="18"/>
        <v>0</v>
      </c>
      <c r="K288" s="177">
        <v>0</v>
      </c>
      <c r="L288" s="178">
        <f t="shared" si="16"/>
        <v>0</v>
      </c>
      <c r="M288" s="196">
        <v>0</v>
      </c>
      <c r="N288" s="178">
        <f t="shared" si="17"/>
        <v>0</v>
      </c>
      <c r="O288" s="186" t="s">
        <v>138</v>
      </c>
      <c r="P288" s="329">
        <v>2019</v>
      </c>
      <c r="T288" s="261"/>
    </row>
    <row r="289" spans="1:20" ht="30">
      <c r="A289" s="329">
        <v>227</v>
      </c>
      <c r="B289" s="187" t="s">
        <v>582</v>
      </c>
      <c r="C289" s="188" t="s">
        <v>583</v>
      </c>
      <c r="D289" s="196">
        <v>1.4</v>
      </c>
      <c r="E289" s="196">
        <v>1.4</v>
      </c>
      <c r="F289" s="177"/>
      <c r="G289" s="178"/>
      <c r="H289" s="196"/>
      <c r="I289" s="196">
        <v>1.4</v>
      </c>
      <c r="J289" s="178">
        <f t="shared" si="18"/>
        <v>1</v>
      </c>
      <c r="K289" s="177">
        <v>1.4</v>
      </c>
      <c r="L289" s="178">
        <f t="shared" si="16"/>
        <v>1</v>
      </c>
      <c r="M289" s="328">
        <v>0.6</v>
      </c>
      <c r="N289" s="178">
        <f t="shared" si="17"/>
        <v>0.4285714285714286</v>
      </c>
      <c r="O289" s="186" t="s">
        <v>138</v>
      </c>
      <c r="P289" s="329">
        <v>2019</v>
      </c>
      <c r="T289" s="261"/>
    </row>
    <row r="290" spans="1:20" ht="30">
      <c r="A290" s="329">
        <v>228</v>
      </c>
      <c r="B290" s="187">
        <v>353770</v>
      </c>
      <c r="C290" s="188" t="s">
        <v>584</v>
      </c>
      <c r="D290" s="196">
        <v>1.2</v>
      </c>
      <c r="E290" s="196">
        <v>1.2</v>
      </c>
      <c r="F290" s="177"/>
      <c r="G290" s="178"/>
      <c r="H290" s="196"/>
      <c r="I290" s="196">
        <v>0.8</v>
      </c>
      <c r="J290" s="178">
        <f t="shared" si="18"/>
        <v>0.66666666666666674</v>
      </c>
      <c r="K290" s="177">
        <v>0.8</v>
      </c>
      <c r="L290" s="178">
        <f t="shared" si="16"/>
        <v>0.66666666666666674</v>
      </c>
      <c r="M290" s="190">
        <v>1.2</v>
      </c>
      <c r="N290" s="178">
        <f t="shared" si="17"/>
        <v>1</v>
      </c>
      <c r="O290" s="186" t="s">
        <v>138</v>
      </c>
      <c r="P290" s="329">
        <v>2019</v>
      </c>
      <c r="T290" s="261"/>
    </row>
    <row r="291" spans="1:20" ht="30">
      <c r="A291" s="329">
        <v>229</v>
      </c>
      <c r="B291" s="187" t="s">
        <v>585</v>
      </c>
      <c r="C291" s="188" t="s">
        <v>586</v>
      </c>
      <c r="D291" s="196">
        <v>0.6</v>
      </c>
      <c r="E291" s="196">
        <v>0.6</v>
      </c>
      <c r="F291" s="177"/>
      <c r="G291" s="178"/>
      <c r="H291" s="196"/>
      <c r="I291" s="196">
        <v>0.3</v>
      </c>
      <c r="J291" s="178">
        <f t="shared" si="18"/>
        <v>0.5</v>
      </c>
      <c r="K291" s="177">
        <v>0.3</v>
      </c>
      <c r="L291" s="178">
        <f t="shared" si="16"/>
        <v>0.5</v>
      </c>
      <c r="M291" s="190">
        <v>0.6</v>
      </c>
      <c r="N291" s="178">
        <f t="shared" si="17"/>
        <v>1</v>
      </c>
      <c r="O291" s="186" t="s">
        <v>138</v>
      </c>
      <c r="P291" s="329">
        <v>2019</v>
      </c>
      <c r="T291" s="261"/>
    </row>
    <row r="292" spans="1:20" ht="30">
      <c r="A292" s="329">
        <v>230</v>
      </c>
      <c r="B292" s="187" t="s">
        <v>587</v>
      </c>
      <c r="C292" s="188" t="s">
        <v>588</v>
      </c>
      <c r="D292" s="196">
        <v>1.3</v>
      </c>
      <c r="E292" s="196">
        <v>1.3</v>
      </c>
      <c r="F292" s="177"/>
      <c r="G292" s="178"/>
      <c r="H292" s="196"/>
      <c r="I292" s="196">
        <v>0</v>
      </c>
      <c r="J292" s="178">
        <f t="shared" si="18"/>
        <v>0</v>
      </c>
      <c r="K292" s="177">
        <v>1.3</v>
      </c>
      <c r="L292" s="178">
        <f t="shared" si="16"/>
        <v>1</v>
      </c>
      <c r="M292" s="190">
        <v>1.3</v>
      </c>
      <c r="N292" s="178">
        <f t="shared" si="17"/>
        <v>1</v>
      </c>
      <c r="O292" s="186" t="s">
        <v>138</v>
      </c>
      <c r="P292" s="329">
        <v>2019</v>
      </c>
      <c r="T292" s="261"/>
    </row>
    <row r="293" spans="1:20" ht="30">
      <c r="A293" s="329">
        <v>231</v>
      </c>
      <c r="B293" s="187"/>
      <c r="C293" s="188" t="s">
        <v>589</v>
      </c>
      <c r="D293" s="196">
        <v>0.4</v>
      </c>
      <c r="E293" s="196">
        <v>0.4</v>
      </c>
      <c r="F293" s="177"/>
      <c r="G293" s="178"/>
      <c r="H293" s="196"/>
      <c r="I293" s="196">
        <v>0.4</v>
      </c>
      <c r="J293" s="178">
        <f t="shared" si="18"/>
        <v>1</v>
      </c>
      <c r="K293" s="177">
        <v>0.4</v>
      </c>
      <c r="L293" s="178">
        <f t="shared" si="16"/>
        <v>1</v>
      </c>
      <c r="M293" s="328">
        <v>0.4</v>
      </c>
      <c r="N293" s="178">
        <f t="shared" si="17"/>
        <v>1</v>
      </c>
      <c r="O293" s="186" t="s">
        <v>138</v>
      </c>
      <c r="P293" s="329">
        <v>2019</v>
      </c>
      <c r="T293" s="261"/>
    </row>
    <row r="294" spans="1:20" ht="30">
      <c r="A294" s="329">
        <v>232</v>
      </c>
      <c r="B294" s="187">
        <v>353767</v>
      </c>
      <c r="C294" s="188" t="s">
        <v>590</v>
      </c>
      <c r="D294" s="196">
        <v>0.9</v>
      </c>
      <c r="E294" s="196">
        <v>0.9</v>
      </c>
      <c r="F294" s="177"/>
      <c r="G294" s="178"/>
      <c r="H294" s="196"/>
      <c r="I294" s="196">
        <v>0</v>
      </c>
      <c r="J294" s="178">
        <f t="shared" si="18"/>
        <v>0</v>
      </c>
      <c r="K294" s="177">
        <v>0</v>
      </c>
      <c r="L294" s="178">
        <f t="shared" si="16"/>
        <v>0</v>
      </c>
      <c r="M294" s="328">
        <v>0</v>
      </c>
      <c r="N294" s="178">
        <f t="shared" si="17"/>
        <v>0</v>
      </c>
      <c r="O294" s="186" t="s">
        <v>138</v>
      </c>
      <c r="P294" s="329">
        <v>2019</v>
      </c>
      <c r="T294" s="261"/>
    </row>
    <row r="295" spans="1:20" ht="30">
      <c r="A295" s="329">
        <v>233</v>
      </c>
      <c r="B295" s="187">
        <v>345900</v>
      </c>
      <c r="C295" s="188" t="s">
        <v>591</v>
      </c>
      <c r="D295" s="196">
        <v>0.4</v>
      </c>
      <c r="E295" s="196">
        <v>0.4</v>
      </c>
      <c r="F295" s="177"/>
      <c r="G295" s="178"/>
      <c r="H295" s="196"/>
      <c r="I295" s="196">
        <v>0.2</v>
      </c>
      <c r="J295" s="178">
        <f t="shared" si="18"/>
        <v>0.5</v>
      </c>
      <c r="K295" s="177">
        <v>0.2</v>
      </c>
      <c r="L295" s="178">
        <f t="shared" si="16"/>
        <v>0.5</v>
      </c>
      <c r="M295" s="196">
        <v>0.2</v>
      </c>
      <c r="N295" s="178">
        <f t="shared" si="17"/>
        <v>0.5</v>
      </c>
      <c r="O295" s="186" t="s">
        <v>138</v>
      </c>
      <c r="P295" s="329">
        <v>2019</v>
      </c>
      <c r="T295" s="261"/>
    </row>
    <row r="296" spans="1:20" ht="15">
      <c r="A296" s="329">
        <v>234</v>
      </c>
      <c r="B296" s="187" t="s">
        <v>592</v>
      </c>
      <c r="C296" s="188" t="s">
        <v>593</v>
      </c>
      <c r="D296" s="196">
        <v>0.3</v>
      </c>
      <c r="E296" s="196">
        <v>0.3</v>
      </c>
      <c r="F296" s="177"/>
      <c r="G296" s="178"/>
      <c r="H296" s="196"/>
      <c r="I296" s="196">
        <v>0.3</v>
      </c>
      <c r="J296" s="178">
        <f t="shared" si="18"/>
        <v>1</v>
      </c>
      <c r="K296" s="177">
        <v>0.3</v>
      </c>
      <c r="L296" s="178">
        <f t="shared" si="16"/>
        <v>1</v>
      </c>
      <c r="M296" s="328">
        <v>0.3</v>
      </c>
      <c r="N296" s="178">
        <f t="shared" si="17"/>
        <v>1</v>
      </c>
      <c r="O296" s="186" t="s">
        <v>138</v>
      </c>
      <c r="P296" s="329">
        <v>2019</v>
      </c>
      <c r="T296" s="261"/>
    </row>
    <row r="297" spans="1:20" ht="15">
      <c r="A297" s="329">
        <v>235</v>
      </c>
      <c r="B297" s="187" t="s">
        <v>594</v>
      </c>
      <c r="C297" s="188" t="s">
        <v>595</v>
      </c>
      <c r="D297" s="196">
        <v>0.4</v>
      </c>
      <c r="E297" s="196">
        <v>0.4</v>
      </c>
      <c r="F297" s="177"/>
      <c r="G297" s="178"/>
      <c r="H297" s="196"/>
      <c r="I297" s="196">
        <v>0.4</v>
      </c>
      <c r="J297" s="178">
        <f t="shared" si="18"/>
        <v>1</v>
      </c>
      <c r="K297" s="177">
        <v>0.4</v>
      </c>
      <c r="L297" s="178">
        <f t="shared" si="16"/>
        <v>1</v>
      </c>
      <c r="M297" s="190">
        <v>0.2</v>
      </c>
      <c r="N297" s="178">
        <f t="shared" si="17"/>
        <v>0.5</v>
      </c>
      <c r="O297" s="186" t="s">
        <v>138</v>
      </c>
      <c r="P297" s="329">
        <v>2019</v>
      </c>
      <c r="T297" s="261"/>
    </row>
    <row r="298" spans="1:20" ht="30">
      <c r="A298" s="329">
        <v>236</v>
      </c>
      <c r="B298" s="187" t="s">
        <v>596</v>
      </c>
      <c r="C298" s="188" t="s">
        <v>597</v>
      </c>
      <c r="D298" s="196">
        <v>1.9</v>
      </c>
      <c r="E298" s="196">
        <v>1.9</v>
      </c>
      <c r="F298" s="177"/>
      <c r="G298" s="178"/>
      <c r="H298" s="196"/>
      <c r="I298" s="196">
        <v>1.5</v>
      </c>
      <c r="J298" s="178">
        <f t="shared" si="18"/>
        <v>0.78947368421052633</v>
      </c>
      <c r="K298" s="177">
        <v>1.5</v>
      </c>
      <c r="L298" s="178">
        <f t="shared" si="16"/>
        <v>0.78947368421052633</v>
      </c>
      <c r="M298" s="190">
        <v>1.9</v>
      </c>
      <c r="N298" s="178">
        <f t="shared" si="17"/>
        <v>1</v>
      </c>
      <c r="O298" s="186" t="s">
        <v>138</v>
      </c>
      <c r="P298" s="329">
        <v>2019</v>
      </c>
      <c r="T298" s="261"/>
    </row>
    <row r="299" spans="1:20" ht="15">
      <c r="A299" s="329">
        <v>237</v>
      </c>
      <c r="B299" s="187" t="s">
        <v>598</v>
      </c>
      <c r="C299" s="188" t="s">
        <v>599</v>
      </c>
      <c r="D299" s="196">
        <v>0.4</v>
      </c>
      <c r="E299" s="196">
        <v>0.4</v>
      </c>
      <c r="F299" s="177"/>
      <c r="G299" s="178"/>
      <c r="H299" s="196"/>
      <c r="I299" s="196">
        <v>0.3</v>
      </c>
      <c r="J299" s="178">
        <f t="shared" si="18"/>
        <v>0.74999999999999989</v>
      </c>
      <c r="K299" s="177">
        <v>0.3</v>
      </c>
      <c r="L299" s="178">
        <f t="shared" si="16"/>
        <v>0.74999999999999989</v>
      </c>
      <c r="M299" s="190">
        <v>0.4</v>
      </c>
      <c r="N299" s="178">
        <f t="shared" si="17"/>
        <v>1</v>
      </c>
      <c r="O299" s="186" t="s">
        <v>138</v>
      </c>
      <c r="P299" s="329">
        <v>2019</v>
      </c>
      <c r="T299" s="261"/>
    </row>
    <row r="300" spans="1:20" ht="15">
      <c r="A300" s="329">
        <v>238</v>
      </c>
      <c r="B300" s="187" t="s">
        <v>600</v>
      </c>
      <c r="C300" s="188" t="s">
        <v>601</v>
      </c>
      <c r="D300" s="196">
        <v>0.3</v>
      </c>
      <c r="E300" s="196">
        <v>0.3</v>
      </c>
      <c r="F300" s="177"/>
      <c r="G300" s="178"/>
      <c r="H300" s="196"/>
      <c r="I300" s="196">
        <v>0.3</v>
      </c>
      <c r="J300" s="178">
        <f t="shared" si="18"/>
        <v>1</v>
      </c>
      <c r="K300" s="177">
        <v>0.3</v>
      </c>
      <c r="L300" s="178">
        <f t="shared" si="16"/>
        <v>1</v>
      </c>
      <c r="M300" s="328">
        <v>0.3</v>
      </c>
      <c r="N300" s="178">
        <f t="shared" si="17"/>
        <v>1</v>
      </c>
      <c r="O300" s="186" t="s">
        <v>138</v>
      </c>
      <c r="P300" s="329">
        <v>2019</v>
      </c>
      <c r="T300" s="261"/>
    </row>
    <row r="301" spans="1:20" ht="30">
      <c r="A301" s="329">
        <v>239</v>
      </c>
      <c r="B301" s="187" t="s">
        <v>602</v>
      </c>
      <c r="C301" s="188" t="s">
        <v>603</v>
      </c>
      <c r="D301" s="196">
        <v>0.4</v>
      </c>
      <c r="E301" s="196">
        <v>0.4</v>
      </c>
      <c r="F301" s="177"/>
      <c r="G301" s="178"/>
      <c r="H301" s="196"/>
      <c r="I301" s="196">
        <v>0.4</v>
      </c>
      <c r="J301" s="178">
        <f t="shared" si="18"/>
        <v>1</v>
      </c>
      <c r="K301" s="177">
        <v>0.4</v>
      </c>
      <c r="L301" s="178">
        <f t="shared" si="16"/>
        <v>1</v>
      </c>
      <c r="M301" s="328">
        <v>0.4</v>
      </c>
      <c r="N301" s="178">
        <f t="shared" si="17"/>
        <v>1</v>
      </c>
      <c r="O301" s="186" t="s">
        <v>138</v>
      </c>
      <c r="P301" s="329">
        <v>2019</v>
      </c>
      <c r="T301" s="261"/>
    </row>
    <row r="302" spans="1:20" ht="15">
      <c r="A302" s="329">
        <v>240</v>
      </c>
      <c r="B302" s="187" t="s">
        <v>604</v>
      </c>
      <c r="C302" s="188" t="s">
        <v>605</v>
      </c>
      <c r="D302" s="196">
        <v>0.8</v>
      </c>
      <c r="E302" s="196">
        <v>0.8</v>
      </c>
      <c r="F302" s="177"/>
      <c r="G302" s="178"/>
      <c r="H302" s="196"/>
      <c r="I302" s="196">
        <v>0.8</v>
      </c>
      <c r="J302" s="178">
        <f t="shared" si="18"/>
        <v>1</v>
      </c>
      <c r="K302" s="177">
        <v>0.8</v>
      </c>
      <c r="L302" s="178">
        <f t="shared" si="16"/>
        <v>1</v>
      </c>
      <c r="M302" s="328">
        <v>0.8</v>
      </c>
      <c r="N302" s="178">
        <f t="shared" si="17"/>
        <v>1</v>
      </c>
      <c r="O302" s="186" t="s">
        <v>138</v>
      </c>
      <c r="P302" s="329">
        <v>2019</v>
      </c>
      <c r="T302" s="261"/>
    </row>
    <row r="303" spans="1:20" ht="15">
      <c r="A303" s="329">
        <v>241</v>
      </c>
      <c r="B303" s="187" t="s">
        <v>606</v>
      </c>
      <c r="C303" s="188" t="s">
        <v>607</v>
      </c>
      <c r="D303" s="196">
        <v>0.2</v>
      </c>
      <c r="E303" s="196">
        <v>0.2</v>
      </c>
      <c r="F303" s="177"/>
      <c r="G303" s="178"/>
      <c r="H303" s="196"/>
      <c r="I303" s="196">
        <v>0.2</v>
      </c>
      <c r="J303" s="178">
        <f t="shared" si="18"/>
        <v>1</v>
      </c>
      <c r="K303" s="177">
        <v>0.2</v>
      </c>
      <c r="L303" s="178">
        <f t="shared" si="16"/>
        <v>1</v>
      </c>
      <c r="M303" s="328">
        <v>0.2</v>
      </c>
      <c r="N303" s="178">
        <f t="shared" si="17"/>
        <v>1</v>
      </c>
      <c r="O303" s="186" t="s">
        <v>138</v>
      </c>
      <c r="P303" s="329">
        <v>2019</v>
      </c>
      <c r="T303" s="261"/>
    </row>
    <row r="304" spans="1:20" ht="15">
      <c r="A304" s="329">
        <v>242</v>
      </c>
      <c r="B304" s="187" t="s">
        <v>608</v>
      </c>
      <c r="C304" s="188" t="s">
        <v>609</v>
      </c>
      <c r="D304" s="196">
        <v>0.3</v>
      </c>
      <c r="E304" s="196">
        <v>0.3</v>
      </c>
      <c r="F304" s="177"/>
      <c r="G304" s="178"/>
      <c r="H304" s="196"/>
      <c r="I304" s="196">
        <v>0</v>
      </c>
      <c r="J304" s="178">
        <f t="shared" si="18"/>
        <v>0</v>
      </c>
      <c r="K304" s="177">
        <v>0</v>
      </c>
      <c r="L304" s="178">
        <f t="shared" si="16"/>
        <v>0</v>
      </c>
      <c r="M304" s="191">
        <v>0.3</v>
      </c>
      <c r="N304" s="178">
        <f t="shared" si="17"/>
        <v>1</v>
      </c>
      <c r="O304" s="186" t="s">
        <v>138</v>
      </c>
      <c r="P304" s="329">
        <v>2019</v>
      </c>
      <c r="T304" s="261"/>
    </row>
    <row r="305" spans="1:20" ht="30">
      <c r="A305" s="329">
        <v>243</v>
      </c>
      <c r="B305" s="187" t="s">
        <v>610</v>
      </c>
      <c r="C305" s="188" t="s">
        <v>611</v>
      </c>
      <c r="D305" s="196">
        <v>1.1000000000000001</v>
      </c>
      <c r="E305" s="196">
        <v>1.1000000000000001</v>
      </c>
      <c r="F305" s="177"/>
      <c r="G305" s="178"/>
      <c r="H305" s="196"/>
      <c r="I305" s="196">
        <v>0</v>
      </c>
      <c r="J305" s="178">
        <f t="shared" si="18"/>
        <v>0</v>
      </c>
      <c r="K305" s="177">
        <v>0</v>
      </c>
      <c r="L305" s="178">
        <f t="shared" si="16"/>
        <v>0</v>
      </c>
      <c r="M305" s="190">
        <v>1.1000000000000001</v>
      </c>
      <c r="N305" s="178">
        <f t="shared" si="17"/>
        <v>1</v>
      </c>
      <c r="O305" s="186" t="s">
        <v>138</v>
      </c>
      <c r="P305" s="329">
        <v>2019</v>
      </c>
      <c r="T305" s="261"/>
    </row>
    <row r="306" spans="1:20" ht="15">
      <c r="A306" s="329">
        <v>244</v>
      </c>
      <c r="B306" s="187" t="s">
        <v>612</v>
      </c>
      <c r="C306" s="188" t="s">
        <v>613</v>
      </c>
      <c r="D306" s="196">
        <v>0.4</v>
      </c>
      <c r="E306" s="196">
        <v>0.4</v>
      </c>
      <c r="F306" s="177"/>
      <c r="G306" s="178"/>
      <c r="H306" s="196"/>
      <c r="I306" s="196">
        <v>0.4</v>
      </c>
      <c r="J306" s="178">
        <f t="shared" si="18"/>
        <v>1</v>
      </c>
      <c r="K306" s="177">
        <v>0.4</v>
      </c>
      <c r="L306" s="178">
        <f t="shared" si="16"/>
        <v>1</v>
      </c>
      <c r="M306" s="328">
        <v>0.2</v>
      </c>
      <c r="N306" s="178">
        <f t="shared" si="17"/>
        <v>0.5</v>
      </c>
      <c r="O306" s="186" t="s">
        <v>138</v>
      </c>
      <c r="P306" s="329">
        <v>2019</v>
      </c>
      <c r="T306" s="261"/>
    </row>
    <row r="307" spans="1:20" ht="30">
      <c r="A307" s="329">
        <v>245</v>
      </c>
      <c r="B307" s="187">
        <v>336065</v>
      </c>
      <c r="C307" s="188" t="s">
        <v>614</v>
      </c>
      <c r="D307" s="196">
        <v>1.5</v>
      </c>
      <c r="E307" s="196">
        <v>1.5</v>
      </c>
      <c r="F307" s="177"/>
      <c r="G307" s="178"/>
      <c r="H307" s="196"/>
      <c r="I307" s="196">
        <v>0.9</v>
      </c>
      <c r="J307" s="178">
        <f t="shared" si="18"/>
        <v>0.6</v>
      </c>
      <c r="K307" s="177">
        <v>0.9</v>
      </c>
      <c r="L307" s="178">
        <f t="shared" si="16"/>
        <v>0.6</v>
      </c>
      <c r="M307" s="328">
        <v>0.4</v>
      </c>
      <c r="N307" s="178">
        <f t="shared" si="17"/>
        <v>0.26666666666666666</v>
      </c>
      <c r="O307" s="186" t="s">
        <v>138</v>
      </c>
      <c r="P307" s="329">
        <v>2019</v>
      </c>
      <c r="T307" s="261"/>
    </row>
    <row r="308" spans="1:20" ht="30">
      <c r="A308" s="329">
        <v>246</v>
      </c>
      <c r="B308" s="187" t="s">
        <v>615</v>
      </c>
      <c r="C308" s="188" t="s">
        <v>616</v>
      </c>
      <c r="D308" s="196">
        <v>0.2</v>
      </c>
      <c r="E308" s="196">
        <v>0.2</v>
      </c>
      <c r="F308" s="177"/>
      <c r="G308" s="178"/>
      <c r="H308" s="196"/>
      <c r="I308" s="196">
        <v>0.2</v>
      </c>
      <c r="J308" s="178">
        <f t="shared" si="18"/>
        <v>1</v>
      </c>
      <c r="K308" s="177">
        <v>0.2</v>
      </c>
      <c r="L308" s="178">
        <f t="shared" si="16"/>
        <v>1</v>
      </c>
      <c r="M308" s="328">
        <v>0.2</v>
      </c>
      <c r="N308" s="178">
        <f t="shared" si="17"/>
        <v>1</v>
      </c>
      <c r="O308" s="186" t="s">
        <v>138</v>
      </c>
      <c r="P308" s="329">
        <v>2019</v>
      </c>
      <c r="T308" s="261"/>
    </row>
    <row r="309" spans="1:20" ht="15">
      <c r="A309" s="329">
        <v>247</v>
      </c>
      <c r="B309" s="187" t="s">
        <v>617</v>
      </c>
      <c r="C309" s="188" t="s">
        <v>618</v>
      </c>
      <c r="D309" s="196">
        <v>0.3</v>
      </c>
      <c r="E309" s="196">
        <v>0.3</v>
      </c>
      <c r="F309" s="177"/>
      <c r="G309" s="178"/>
      <c r="H309" s="196"/>
      <c r="I309" s="196">
        <v>0.3</v>
      </c>
      <c r="J309" s="178">
        <f t="shared" si="18"/>
        <v>1</v>
      </c>
      <c r="K309" s="177">
        <v>0.3</v>
      </c>
      <c r="L309" s="178">
        <f t="shared" si="16"/>
        <v>1</v>
      </c>
      <c r="M309" s="328">
        <v>0.1</v>
      </c>
      <c r="N309" s="178">
        <f t="shared" si="17"/>
        <v>0.33333333333333337</v>
      </c>
      <c r="O309" s="186" t="s">
        <v>138</v>
      </c>
      <c r="P309" s="329">
        <v>2019</v>
      </c>
      <c r="T309" s="261"/>
    </row>
    <row r="310" spans="1:20" ht="15">
      <c r="A310" s="329">
        <v>248</v>
      </c>
      <c r="B310" s="187" t="s">
        <v>619</v>
      </c>
      <c r="C310" s="188" t="s">
        <v>620</v>
      </c>
      <c r="D310" s="196">
        <v>0.1</v>
      </c>
      <c r="E310" s="196">
        <v>0.1</v>
      </c>
      <c r="F310" s="177"/>
      <c r="G310" s="178"/>
      <c r="H310" s="196"/>
      <c r="I310" s="196">
        <v>0.1</v>
      </c>
      <c r="J310" s="178">
        <f t="shared" si="18"/>
        <v>1</v>
      </c>
      <c r="K310" s="177">
        <v>0.1</v>
      </c>
      <c r="L310" s="178">
        <f t="shared" si="16"/>
        <v>1</v>
      </c>
      <c r="M310" s="328">
        <v>0.1</v>
      </c>
      <c r="N310" s="178">
        <f t="shared" si="17"/>
        <v>1</v>
      </c>
      <c r="O310" s="186" t="s">
        <v>138</v>
      </c>
      <c r="P310" s="329">
        <v>2019</v>
      </c>
      <c r="T310" s="261"/>
    </row>
    <row r="311" spans="1:20" ht="30">
      <c r="A311" s="329">
        <v>249</v>
      </c>
      <c r="B311" s="187" t="s">
        <v>621</v>
      </c>
      <c r="C311" s="188" t="s">
        <v>622</v>
      </c>
      <c r="D311" s="196">
        <v>0.9</v>
      </c>
      <c r="E311" s="196">
        <v>0.9</v>
      </c>
      <c r="F311" s="177"/>
      <c r="G311" s="178"/>
      <c r="H311" s="196"/>
      <c r="I311" s="196">
        <v>0</v>
      </c>
      <c r="J311" s="178">
        <f t="shared" si="18"/>
        <v>0</v>
      </c>
      <c r="K311" s="177">
        <v>0</v>
      </c>
      <c r="L311" s="178">
        <f t="shared" si="16"/>
        <v>0</v>
      </c>
      <c r="M311" s="190">
        <v>0.9</v>
      </c>
      <c r="N311" s="178">
        <f t="shared" si="17"/>
        <v>1</v>
      </c>
      <c r="O311" s="186" t="s">
        <v>138</v>
      </c>
      <c r="P311" s="329">
        <v>2019</v>
      </c>
      <c r="T311" s="261"/>
    </row>
    <row r="312" spans="1:20" ht="30">
      <c r="A312" s="329">
        <v>250</v>
      </c>
      <c r="B312" s="187" t="s">
        <v>623</v>
      </c>
      <c r="C312" s="188" t="s">
        <v>624</v>
      </c>
      <c r="D312" s="196">
        <v>0.3</v>
      </c>
      <c r="E312" s="196">
        <v>0.3</v>
      </c>
      <c r="F312" s="177"/>
      <c r="G312" s="178"/>
      <c r="H312" s="196"/>
      <c r="I312" s="196">
        <v>0.2</v>
      </c>
      <c r="J312" s="178">
        <f t="shared" si="18"/>
        <v>0.66666666666666674</v>
      </c>
      <c r="K312" s="177">
        <v>0.2</v>
      </c>
      <c r="L312" s="178">
        <f t="shared" ref="L312:L375" si="19">K312/E312</f>
        <v>0.66666666666666674</v>
      </c>
      <c r="M312" s="190">
        <v>0.3</v>
      </c>
      <c r="N312" s="178">
        <f t="shared" ref="N312:N375" si="20">M312/E312</f>
        <v>1</v>
      </c>
      <c r="O312" s="186" t="s">
        <v>138</v>
      </c>
      <c r="P312" s="329">
        <v>2019</v>
      </c>
      <c r="T312" s="261"/>
    </row>
    <row r="313" spans="1:20" ht="30">
      <c r="A313" s="329">
        <v>251</v>
      </c>
      <c r="B313" s="187" t="s">
        <v>625</v>
      </c>
      <c r="C313" s="188" t="s">
        <v>626</v>
      </c>
      <c r="D313" s="196">
        <v>0.2</v>
      </c>
      <c r="E313" s="196">
        <v>0.2</v>
      </c>
      <c r="F313" s="177"/>
      <c r="G313" s="178"/>
      <c r="H313" s="196"/>
      <c r="I313" s="196">
        <v>0.2</v>
      </c>
      <c r="J313" s="178">
        <f t="shared" si="18"/>
        <v>1</v>
      </c>
      <c r="K313" s="177">
        <v>0.2</v>
      </c>
      <c r="L313" s="178">
        <f t="shared" si="19"/>
        <v>1</v>
      </c>
      <c r="M313" s="328">
        <v>0.2</v>
      </c>
      <c r="N313" s="178">
        <f t="shared" si="20"/>
        <v>1</v>
      </c>
      <c r="O313" s="186" t="s">
        <v>138</v>
      </c>
      <c r="P313" s="329">
        <v>2019</v>
      </c>
      <c r="T313" s="261"/>
    </row>
    <row r="314" spans="1:20" ht="30">
      <c r="A314" s="329">
        <v>252</v>
      </c>
      <c r="B314" s="187" t="s">
        <v>627</v>
      </c>
      <c r="C314" s="188" t="s">
        <v>628</v>
      </c>
      <c r="D314" s="196">
        <v>0.7</v>
      </c>
      <c r="E314" s="196">
        <v>0.7</v>
      </c>
      <c r="F314" s="177"/>
      <c r="G314" s="178"/>
      <c r="H314" s="196"/>
      <c r="I314" s="196">
        <v>0.5</v>
      </c>
      <c r="J314" s="178">
        <f t="shared" si="18"/>
        <v>0.7142857142857143</v>
      </c>
      <c r="K314" s="177">
        <v>0.5</v>
      </c>
      <c r="L314" s="178">
        <f t="shared" si="19"/>
        <v>0.7142857142857143</v>
      </c>
      <c r="M314" s="328">
        <v>0.2</v>
      </c>
      <c r="N314" s="178">
        <f t="shared" si="20"/>
        <v>0.28571428571428575</v>
      </c>
      <c r="O314" s="186" t="s">
        <v>138</v>
      </c>
      <c r="P314" s="329">
        <v>2019</v>
      </c>
      <c r="T314" s="261"/>
    </row>
    <row r="315" spans="1:20" ht="15">
      <c r="A315" s="329">
        <v>253</v>
      </c>
      <c r="B315" s="187" t="s">
        <v>629</v>
      </c>
      <c r="C315" s="188" t="s">
        <v>630</v>
      </c>
      <c r="D315" s="196">
        <v>1.1000000000000001</v>
      </c>
      <c r="E315" s="196">
        <v>1.1000000000000001</v>
      </c>
      <c r="F315" s="177"/>
      <c r="G315" s="178"/>
      <c r="H315" s="196"/>
      <c r="I315" s="196">
        <v>0</v>
      </c>
      <c r="J315" s="178">
        <f t="shared" si="18"/>
        <v>0</v>
      </c>
      <c r="K315" s="177">
        <v>0</v>
      </c>
      <c r="L315" s="178">
        <f t="shared" si="19"/>
        <v>0</v>
      </c>
      <c r="M315" s="190">
        <v>1.1000000000000001</v>
      </c>
      <c r="N315" s="178">
        <f t="shared" si="20"/>
        <v>1</v>
      </c>
      <c r="O315" s="186" t="s">
        <v>138</v>
      </c>
      <c r="P315" s="329">
        <v>2019</v>
      </c>
      <c r="T315" s="261"/>
    </row>
    <row r="316" spans="1:20" ht="15">
      <c r="A316" s="329">
        <v>254</v>
      </c>
      <c r="B316" s="187" t="s">
        <v>631</v>
      </c>
      <c r="C316" s="188" t="s">
        <v>632</v>
      </c>
      <c r="D316" s="196">
        <v>0.6</v>
      </c>
      <c r="E316" s="196">
        <v>0.6</v>
      </c>
      <c r="F316" s="177"/>
      <c r="G316" s="178"/>
      <c r="H316" s="196"/>
      <c r="I316" s="196">
        <v>0.5</v>
      </c>
      <c r="J316" s="178">
        <f t="shared" si="18"/>
        <v>0.83333333333333337</v>
      </c>
      <c r="K316" s="177">
        <v>0.5</v>
      </c>
      <c r="L316" s="178">
        <f t="shared" si="19"/>
        <v>0.83333333333333337</v>
      </c>
      <c r="M316" s="328">
        <v>0.2</v>
      </c>
      <c r="N316" s="178">
        <f t="shared" si="20"/>
        <v>0.33333333333333337</v>
      </c>
      <c r="O316" s="186" t="s">
        <v>138</v>
      </c>
      <c r="P316" s="329">
        <v>2019</v>
      </c>
      <c r="T316" s="261"/>
    </row>
    <row r="317" spans="1:20" ht="30">
      <c r="A317" s="329">
        <v>255</v>
      </c>
      <c r="B317" s="187" t="s">
        <v>633</v>
      </c>
      <c r="C317" s="188" t="s">
        <v>634</v>
      </c>
      <c r="D317" s="196">
        <v>0.4</v>
      </c>
      <c r="E317" s="196">
        <v>0.4</v>
      </c>
      <c r="F317" s="177"/>
      <c r="G317" s="178"/>
      <c r="H317" s="196"/>
      <c r="I317" s="196">
        <v>0.3</v>
      </c>
      <c r="J317" s="178">
        <f t="shared" si="18"/>
        <v>0.74999999999999989</v>
      </c>
      <c r="K317" s="177">
        <v>0.3</v>
      </c>
      <c r="L317" s="178">
        <f t="shared" si="19"/>
        <v>0.74999999999999989</v>
      </c>
      <c r="M317" s="328">
        <v>0.1</v>
      </c>
      <c r="N317" s="178">
        <f t="shared" si="20"/>
        <v>0.25</v>
      </c>
      <c r="O317" s="186" t="s">
        <v>138</v>
      </c>
      <c r="P317" s="329">
        <v>2019</v>
      </c>
      <c r="T317" s="261"/>
    </row>
    <row r="318" spans="1:20" ht="15">
      <c r="A318" s="329">
        <v>256</v>
      </c>
      <c r="B318" s="187" t="s">
        <v>635</v>
      </c>
      <c r="C318" s="188" t="s">
        <v>636</v>
      </c>
      <c r="D318" s="196">
        <v>0.3</v>
      </c>
      <c r="E318" s="196">
        <v>0.3</v>
      </c>
      <c r="F318" s="177"/>
      <c r="G318" s="178"/>
      <c r="H318" s="196"/>
      <c r="I318" s="196">
        <v>0</v>
      </c>
      <c r="J318" s="178">
        <f t="shared" si="18"/>
        <v>0</v>
      </c>
      <c r="K318" s="177">
        <v>0.3</v>
      </c>
      <c r="L318" s="178">
        <f t="shared" si="19"/>
        <v>1</v>
      </c>
      <c r="M318" s="328">
        <v>0.3</v>
      </c>
      <c r="N318" s="178">
        <f t="shared" si="20"/>
        <v>1</v>
      </c>
      <c r="O318" s="186" t="s">
        <v>138</v>
      </c>
      <c r="P318" s="329">
        <v>2019</v>
      </c>
      <c r="T318" s="261"/>
    </row>
    <row r="319" spans="1:20" ht="15">
      <c r="A319" s="329">
        <v>257</v>
      </c>
      <c r="B319" s="187" t="s">
        <v>637</v>
      </c>
      <c r="C319" s="188" t="s">
        <v>638</v>
      </c>
      <c r="D319" s="196">
        <v>1.2</v>
      </c>
      <c r="E319" s="196">
        <v>1.2</v>
      </c>
      <c r="F319" s="177"/>
      <c r="G319" s="178"/>
      <c r="H319" s="196"/>
      <c r="I319" s="196">
        <v>0</v>
      </c>
      <c r="J319" s="178">
        <f t="shared" si="18"/>
        <v>0</v>
      </c>
      <c r="K319" s="177">
        <v>0</v>
      </c>
      <c r="L319" s="178">
        <f t="shared" si="19"/>
        <v>0</v>
      </c>
      <c r="M319" s="190">
        <v>1.2</v>
      </c>
      <c r="N319" s="178">
        <f t="shared" si="20"/>
        <v>1</v>
      </c>
      <c r="O319" s="186" t="s">
        <v>138</v>
      </c>
      <c r="P319" s="329">
        <v>2019</v>
      </c>
      <c r="T319" s="261"/>
    </row>
    <row r="320" spans="1:20" ht="30">
      <c r="A320" s="329">
        <v>258</v>
      </c>
      <c r="B320" s="187" t="s">
        <v>639</v>
      </c>
      <c r="C320" s="188" t="s">
        <v>640</v>
      </c>
      <c r="D320" s="196">
        <v>0.4</v>
      </c>
      <c r="E320" s="196">
        <v>0.4</v>
      </c>
      <c r="F320" s="177"/>
      <c r="G320" s="178"/>
      <c r="H320" s="196"/>
      <c r="I320" s="196">
        <v>0.3</v>
      </c>
      <c r="J320" s="178">
        <f t="shared" ref="J320:J383" si="21">I320/E320</f>
        <v>0.74999999999999989</v>
      </c>
      <c r="K320" s="177">
        <v>0.3</v>
      </c>
      <c r="L320" s="178">
        <f t="shared" si="19"/>
        <v>0.74999999999999989</v>
      </c>
      <c r="M320" s="328">
        <v>0.2</v>
      </c>
      <c r="N320" s="178">
        <f t="shared" si="20"/>
        <v>0.5</v>
      </c>
      <c r="O320" s="186" t="s">
        <v>138</v>
      </c>
      <c r="P320" s="329">
        <v>2019</v>
      </c>
      <c r="T320" s="261"/>
    </row>
    <row r="321" spans="1:20" ht="15">
      <c r="A321" s="329">
        <v>259</v>
      </c>
      <c r="B321" s="187" t="s">
        <v>641</v>
      </c>
      <c r="C321" s="188" t="s">
        <v>642</v>
      </c>
      <c r="D321" s="196">
        <v>0.3</v>
      </c>
      <c r="E321" s="196">
        <v>0.3</v>
      </c>
      <c r="F321" s="177"/>
      <c r="G321" s="178"/>
      <c r="H321" s="196"/>
      <c r="I321" s="196">
        <v>0.3</v>
      </c>
      <c r="J321" s="178">
        <f t="shared" si="21"/>
        <v>1</v>
      </c>
      <c r="K321" s="177">
        <v>0.3</v>
      </c>
      <c r="L321" s="178">
        <f t="shared" si="19"/>
        <v>1</v>
      </c>
      <c r="M321" s="328">
        <v>0.3</v>
      </c>
      <c r="N321" s="178">
        <f t="shared" si="20"/>
        <v>1</v>
      </c>
      <c r="O321" s="186" t="s">
        <v>138</v>
      </c>
      <c r="P321" s="329">
        <v>2019</v>
      </c>
      <c r="T321" s="261"/>
    </row>
    <row r="322" spans="1:20" ht="15">
      <c r="A322" s="329">
        <v>260</v>
      </c>
      <c r="B322" s="187" t="s">
        <v>643</v>
      </c>
      <c r="C322" s="188" t="s">
        <v>644</v>
      </c>
      <c r="D322" s="196">
        <v>0.2</v>
      </c>
      <c r="E322" s="196">
        <v>0.2</v>
      </c>
      <c r="F322" s="177"/>
      <c r="G322" s="178"/>
      <c r="H322" s="196"/>
      <c r="I322" s="196">
        <v>0.2</v>
      </c>
      <c r="J322" s="178">
        <f t="shared" si="21"/>
        <v>1</v>
      </c>
      <c r="K322" s="177">
        <v>0.2</v>
      </c>
      <c r="L322" s="178">
        <f t="shared" si="19"/>
        <v>1</v>
      </c>
      <c r="M322" s="328">
        <v>0.2</v>
      </c>
      <c r="N322" s="178">
        <f t="shared" si="20"/>
        <v>1</v>
      </c>
      <c r="O322" s="186" t="s">
        <v>138</v>
      </c>
      <c r="P322" s="329">
        <v>2019</v>
      </c>
      <c r="T322" s="261"/>
    </row>
    <row r="323" spans="1:20" ht="15">
      <c r="A323" s="329">
        <v>261</v>
      </c>
      <c r="B323" s="187" t="s">
        <v>645</v>
      </c>
      <c r="C323" s="188" t="s">
        <v>646</v>
      </c>
      <c r="D323" s="196">
        <v>0.4</v>
      </c>
      <c r="E323" s="196">
        <v>0.4</v>
      </c>
      <c r="F323" s="177"/>
      <c r="G323" s="178"/>
      <c r="H323" s="196"/>
      <c r="I323" s="196">
        <v>0.4</v>
      </c>
      <c r="J323" s="178">
        <f t="shared" si="21"/>
        <v>1</v>
      </c>
      <c r="K323" s="177">
        <v>0.4</v>
      </c>
      <c r="L323" s="178">
        <f t="shared" si="19"/>
        <v>1</v>
      </c>
      <c r="M323" s="328">
        <v>0.2</v>
      </c>
      <c r="N323" s="178">
        <f t="shared" si="20"/>
        <v>0.5</v>
      </c>
      <c r="O323" s="186" t="s">
        <v>138</v>
      </c>
      <c r="P323" s="329">
        <v>2019</v>
      </c>
      <c r="T323" s="261"/>
    </row>
    <row r="324" spans="1:20" ht="15">
      <c r="A324" s="329">
        <v>262</v>
      </c>
      <c r="B324" s="187" t="s">
        <v>647</v>
      </c>
      <c r="C324" s="188" t="s">
        <v>648</v>
      </c>
      <c r="D324" s="196">
        <v>1.6</v>
      </c>
      <c r="E324" s="196">
        <v>1.6</v>
      </c>
      <c r="F324" s="177"/>
      <c r="G324" s="178"/>
      <c r="H324" s="196"/>
      <c r="I324" s="196">
        <v>1.6</v>
      </c>
      <c r="J324" s="178">
        <f t="shared" si="21"/>
        <v>1</v>
      </c>
      <c r="K324" s="177">
        <v>1.6</v>
      </c>
      <c r="L324" s="178">
        <f t="shared" si="19"/>
        <v>1</v>
      </c>
      <c r="M324" s="328">
        <v>0.4</v>
      </c>
      <c r="N324" s="178">
        <f t="shared" si="20"/>
        <v>0.25</v>
      </c>
      <c r="O324" s="186" t="s">
        <v>138</v>
      </c>
      <c r="P324" s="329">
        <v>2019</v>
      </c>
      <c r="T324" s="261"/>
    </row>
    <row r="325" spans="1:20" ht="30">
      <c r="A325" s="329">
        <v>263</v>
      </c>
      <c r="B325" s="187" t="s">
        <v>649</v>
      </c>
      <c r="C325" s="188" t="s">
        <v>650</v>
      </c>
      <c r="D325" s="196">
        <v>0.6</v>
      </c>
      <c r="E325" s="196">
        <v>0.6</v>
      </c>
      <c r="F325" s="177"/>
      <c r="G325" s="178"/>
      <c r="H325" s="196"/>
      <c r="I325" s="196">
        <v>0.4</v>
      </c>
      <c r="J325" s="178">
        <f t="shared" si="21"/>
        <v>0.66666666666666674</v>
      </c>
      <c r="K325" s="177">
        <v>0.4</v>
      </c>
      <c r="L325" s="178">
        <f t="shared" si="19"/>
        <v>0.66666666666666674</v>
      </c>
      <c r="M325" s="190">
        <v>0.6</v>
      </c>
      <c r="N325" s="178">
        <f t="shared" si="20"/>
        <v>1</v>
      </c>
      <c r="O325" s="186" t="s">
        <v>138</v>
      </c>
      <c r="P325" s="329">
        <v>2019</v>
      </c>
      <c r="T325" s="261"/>
    </row>
    <row r="326" spans="1:20" ht="15">
      <c r="A326" s="329">
        <v>264</v>
      </c>
      <c r="B326" s="187" t="s">
        <v>651</v>
      </c>
      <c r="C326" s="188" t="s">
        <v>652</v>
      </c>
      <c r="D326" s="196">
        <v>0.4</v>
      </c>
      <c r="E326" s="196">
        <v>0.4</v>
      </c>
      <c r="F326" s="177"/>
      <c r="G326" s="178"/>
      <c r="H326" s="196"/>
      <c r="I326" s="196">
        <v>0.1</v>
      </c>
      <c r="J326" s="178">
        <f t="shared" si="21"/>
        <v>0.25</v>
      </c>
      <c r="K326" s="177">
        <v>0.1</v>
      </c>
      <c r="L326" s="178">
        <f t="shared" si="19"/>
        <v>0.25</v>
      </c>
      <c r="M326" s="190">
        <v>0.4</v>
      </c>
      <c r="N326" s="178">
        <f t="shared" si="20"/>
        <v>1</v>
      </c>
      <c r="O326" s="186" t="s">
        <v>138</v>
      </c>
      <c r="P326" s="329">
        <v>2019</v>
      </c>
      <c r="T326" s="261"/>
    </row>
    <row r="327" spans="1:20" ht="15">
      <c r="A327" s="329">
        <v>265</v>
      </c>
      <c r="B327" s="187">
        <v>336439</v>
      </c>
      <c r="C327" s="188" t="s">
        <v>653</v>
      </c>
      <c r="D327" s="196">
        <v>1.4</v>
      </c>
      <c r="E327" s="196">
        <v>1.4</v>
      </c>
      <c r="F327" s="177"/>
      <c r="G327" s="178"/>
      <c r="H327" s="196"/>
      <c r="I327" s="196">
        <v>0.5</v>
      </c>
      <c r="J327" s="178">
        <f t="shared" si="21"/>
        <v>0.35714285714285715</v>
      </c>
      <c r="K327" s="177">
        <v>0.5</v>
      </c>
      <c r="L327" s="178">
        <f t="shared" si="19"/>
        <v>0.35714285714285715</v>
      </c>
      <c r="M327" s="328">
        <v>0.3</v>
      </c>
      <c r="N327" s="178">
        <f t="shared" si="20"/>
        <v>0.2142857142857143</v>
      </c>
      <c r="O327" s="186" t="s">
        <v>138</v>
      </c>
      <c r="P327" s="329">
        <v>2019</v>
      </c>
      <c r="T327" s="261"/>
    </row>
    <row r="328" spans="1:20" ht="30">
      <c r="A328" s="329">
        <v>266</v>
      </c>
      <c r="B328" s="187" t="s">
        <v>654</v>
      </c>
      <c r="C328" s="188" t="s">
        <v>655</v>
      </c>
      <c r="D328" s="196">
        <v>1.1000000000000001</v>
      </c>
      <c r="E328" s="196">
        <v>1.1000000000000001</v>
      </c>
      <c r="F328" s="177"/>
      <c r="G328" s="178"/>
      <c r="H328" s="196"/>
      <c r="I328" s="196">
        <v>1.1000000000000001</v>
      </c>
      <c r="J328" s="178">
        <f t="shared" si="21"/>
        <v>1</v>
      </c>
      <c r="K328" s="177">
        <v>1.1000000000000001</v>
      </c>
      <c r="L328" s="178">
        <f t="shared" si="19"/>
        <v>1</v>
      </c>
      <c r="M328" s="328">
        <v>0.6</v>
      </c>
      <c r="N328" s="178">
        <f t="shared" si="20"/>
        <v>0.54545454545454541</v>
      </c>
      <c r="O328" s="186" t="s">
        <v>138</v>
      </c>
      <c r="P328" s="329">
        <v>2019</v>
      </c>
      <c r="T328" s="261"/>
    </row>
    <row r="329" spans="1:20" ht="30">
      <c r="A329" s="329">
        <v>267</v>
      </c>
      <c r="B329" s="187" t="s">
        <v>656</v>
      </c>
      <c r="C329" s="188" t="s">
        <v>657</v>
      </c>
      <c r="D329" s="196">
        <v>0.1</v>
      </c>
      <c r="E329" s="196">
        <v>0.1</v>
      </c>
      <c r="F329" s="177"/>
      <c r="G329" s="178"/>
      <c r="H329" s="196"/>
      <c r="I329" s="196">
        <v>0.1</v>
      </c>
      <c r="J329" s="178">
        <f t="shared" si="21"/>
        <v>1</v>
      </c>
      <c r="K329" s="177">
        <v>0.1</v>
      </c>
      <c r="L329" s="178">
        <f t="shared" si="19"/>
        <v>1</v>
      </c>
      <c r="M329" s="328">
        <v>0.1</v>
      </c>
      <c r="N329" s="178">
        <f t="shared" si="20"/>
        <v>1</v>
      </c>
      <c r="O329" s="186" t="s">
        <v>138</v>
      </c>
      <c r="P329" s="329">
        <v>2019</v>
      </c>
      <c r="T329" s="261"/>
    </row>
    <row r="330" spans="1:20" ht="30">
      <c r="A330" s="329">
        <v>268</v>
      </c>
      <c r="B330" s="187" t="s">
        <v>658</v>
      </c>
      <c r="C330" s="188" t="s">
        <v>659</v>
      </c>
      <c r="D330" s="196">
        <v>0.3</v>
      </c>
      <c r="E330" s="196">
        <v>0.3</v>
      </c>
      <c r="F330" s="177"/>
      <c r="G330" s="178"/>
      <c r="H330" s="196"/>
      <c r="I330" s="196">
        <v>0.3</v>
      </c>
      <c r="J330" s="178">
        <f t="shared" si="21"/>
        <v>1</v>
      </c>
      <c r="K330" s="177">
        <v>0.3</v>
      </c>
      <c r="L330" s="178">
        <f t="shared" si="19"/>
        <v>1</v>
      </c>
      <c r="M330" s="328">
        <v>0.3</v>
      </c>
      <c r="N330" s="178">
        <f t="shared" si="20"/>
        <v>1</v>
      </c>
      <c r="O330" s="186" t="s">
        <v>138</v>
      </c>
      <c r="P330" s="329">
        <v>2019</v>
      </c>
      <c r="T330" s="261"/>
    </row>
    <row r="331" spans="1:20" ht="15">
      <c r="A331" s="329">
        <v>269</v>
      </c>
      <c r="B331" s="187">
        <v>335660</v>
      </c>
      <c r="C331" s="188" t="s">
        <v>660</v>
      </c>
      <c r="D331" s="196">
        <v>0.5</v>
      </c>
      <c r="E331" s="196">
        <v>0.5</v>
      </c>
      <c r="F331" s="177"/>
      <c r="G331" s="178"/>
      <c r="H331" s="196"/>
      <c r="I331" s="196">
        <v>0</v>
      </c>
      <c r="J331" s="178">
        <f t="shared" si="21"/>
        <v>0</v>
      </c>
      <c r="K331" s="177">
        <v>0</v>
      </c>
      <c r="L331" s="178">
        <f t="shared" si="19"/>
        <v>0</v>
      </c>
      <c r="M331" s="190">
        <v>0.5</v>
      </c>
      <c r="N331" s="178">
        <f t="shared" si="20"/>
        <v>1</v>
      </c>
      <c r="O331" s="186" t="s">
        <v>138</v>
      </c>
      <c r="P331" s="329">
        <v>2019</v>
      </c>
      <c r="T331" s="261"/>
    </row>
    <row r="332" spans="1:20" ht="30">
      <c r="A332" s="329">
        <v>270</v>
      </c>
      <c r="B332" s="187">
        <v>336092</v>
      </c>
      <c r="C332" s="188" t="s">
        <v>661</v>
      </c>
      <c r="D332" s="196">
        <v>0.3</v>
      </c>
      <c r="E332" s="196">
        <v>0.3</v>
      </c>
      <c r="F332" s="177"/>
      <c r="G332" s="178"/>
      <c r="H332" s="196"/>
      <c r="I332" s="196">
        <v>0</v>
      </c>
      <c r="J332" s="178">
        <f t="shared" si="21"/>
        <v>0</v>
      </c>
      <c r="K332" s="177">
        <v>0</v>
      </c>
      <c r="L332" s="178">
        <f t="shared" si="19"/>
        <v>0</v>
      </c>
      <c r="M332" s="190">
        <v>0.3</v>
      </c>
      <c r="N332" s="178">
        <f t="shared" si="20"/>
        <v>1</v>
      </c>
      <c r="O332" s="186" t="s">
        <v>138</v>
      </c>
      <c r="P332" s="329">
        <v>2019</v>
      </c>
      <c r="T332" s="261"/>
    </row>
    <row r="333" spans="1:20" ht="15">
      <c r="A333" s="329">
        <v>271</v>
      </c>
      <c r="B333" s="187" t="s">
        <v>662</v>
      </c>
      <c r="C333" s="188" t="s">
        <v>663</v>
      </c>
      <c r="D333" s="196">
        <v>0.1</v>
      </c>
      <c r="E333" s="196">
        <v>0.1</v>
      </c>
      <c r="F333" s="177"/>
      <c r="G333" s="178"/>
      <c r="H333" s="196"/>
      <c r="I333" s="196">
        <v>0.1</v>
      </c>
      <c r="J333" s="178">
        <f t="shared" si="21"/>
        <v>1</v>
      </c>
      <c r="K333" s="177">
        <v>0.1</v>
      </c>
      <c r="L333" s="178">
        <f t="shared" si="19"/>
        <v>1</v>
      </c>
      <c r="M333" s="328">
        <v>0.1</v>
      </c>
      <c r="N333" s="178">
        <f t="shared" si="20"/>
        <v>1</v>
      </c>
      <c r="O333" s="186" t="s">
        <v>138</v>
      </c>
      <c r="P333" s="329">
        <v>2019</v>
      </c>
      <c r="T333" s="261"/>
    </row>
    <row r="334" spans="1:20" ht="15">
      <c r="A334" s="329">
        <v>272</v>
      </c>
      <c r="B334" s="187"/>
      <c r="C334" s="188" t="s">
        <v>664</v>
      </c>
      <c r="D334" s="196">
        <v>0.4</v>
      </c>
      <c r="E334" s="196">
        <v>0.4</v>
      </c>
      <c r="F334" s="177"/>
      <c r="G334" s="178"/>
      <c r="H334" s="196"/>
      <c r="I334" s="196">
        <v>0.4</v>
      </c>
      <c r="J334" s="178">
        <f t="shared" si="21"/>
        <v>1</v>
      </c>
      <c r="K334" s="177">
        <v>0.4</v>
      </c>
      <c r="L334" s="178">
        <f t="shared" si="19"/>
        <v>1</v>
      </c>
      <c r="M334" s="328">
        <v>0.4</v>
      </c>
      <c r="N334" s="178">
        <f t="shared" si="20"/>
        <v>1</v>
      </c>
      <c r="O334" s="186" t="s">
        <v>138</v>
      </c>
      <c r="P334" s="329">
        <v>2019</v>
      </c>
      <c r="T334" s="261"/>
    </row>
    <row r="335" spans="1:20" ht="15">
      <c r="A335" s="329">
        <v>273</v>
      </c>
      <c r="B335" s="187" t="s">
        <v>665</v>
      </c>
      <c r="C335" s="188" t="s">
        <v>666</v>
      </c>
      <c r="D335" s="196">
        <v>0.7</v>
      </c>
      <c r="E335" s="196">
        <v>0.7</v>
      </c>
      <c r="F335" s="177"/>
      <c r="G335" s="178"/>
      <c r="H335" s="196"/>
      <c r="I335" s="196">
        <v>0.7</v>
      </c>
      <c r="J335" s="178">
        <f t="shared" si="21"/>
        <v>1</v>
      </c>
      <c r="K335" s="177">
        <v>0.7</v>
      </c>
      <c r="L335" s="178">
        <f t="shared" si="19"/>
        <v>1</v>
      </c>
      <c r="M335" s="328">
        <v>0.3</v>
      </c>
      <c r="N335" s="178">
        <f t="shared" si="20"/>
        <v>0.4285714285714286</v>
      </c>
      <c r="O335" s="186" t="s">
        <v>138</v>
      </c>
      <c r="P335" s="329">
        <v>2019</v>
      </c>
      <c r="T335" s="261"/>
    </row>
    <row r="336" spans="1:20" ht="15">
      <c r="A336" s="329">
        <v>274</v>
      </c>
      <c r="B336" s="187" t="s">
        <v>667</v>
      </c>
      <c r="C336" s="188" t="s">
        <v>668</v>
      </c>
      <c r="D336" s="196">
        <v>0.4</v>
      </c>
      <c r="E336" s="196">
        <v>0.4</v>
      </c>
      <c r="F336" s="177"/>
      <c r="G336" s="178"/>
      <c r="H336" s="196"/>
      <c r="I336" s="196">
        <v>0.4</v>
      </c>
      <c r="J336" s="178">
        <f t="shared" si="21"/>
        <v>1</v>
      </c>
      <c r="K336" s="177">
        <v>0.4</v>
      </c>
      <c r="L336" s="178">
        <f t="shared" si="19"/>
        <v>1</v>
      </c>
      <c r="M336" s="328">
        <v>0.2</v>
      </c>
      <c r="N336" s="178">
        <f t="shared" si="20"/>
        <v>0.5</v>
      </c>
      <c r="O336" s="186" t="s">
        <v>138</v>
      </c>
      <c r="P336" s="329">
        <v>2019</v>
      </c>
      <c r="T336" s="261"/>
    </row>
    <row r="337" spans="1:20" ht="30">
      <c r="A337" s="329">
        <v>275</v>
      </c>
      <c r="B337" s="193" t="s">
        <v>1646</v>
      </c>
      <c r="C337" s="954" t="s">
        <v>1647</v>
      </c>
      <c r="D337" s="203">
        <v>0.4</v>
      </c>
      <c r="E337" s="196">
        <v>0.4</v>
      </c>
      <c r="F337" s="177"/>
      <c r="G337" s="178"/>
      <c r="H337" s="196"/>
      <c r="I337" s="196">
        <v>0</v>
      </c>
      <c r="J337" s="178">
        <f t="shared" si="21"/>
        <v>0</v>
      </c>
      <c r="K337" s="177">
        <v>0</v>
      </c>
      <c r="L337" s="178">
        <f>K337/E337</f>
        <v>0</v>
      </c>
      <c r="M337" s="328">
        <v>0.4</v>
      </c>
      <c r="N337" s="178">
        <f>M337/E337</f>
        <v>1</v>
      </c>
      <c r="O337" s="186" t="s">
        <v>138</v>
      </c>
      <c r="P337" s="329">
        <v>2019</v>
      </c>
      <c r="T337" s="261"/>
    </row>
    <row r="338" spans="1:20" ht="30">
      <c r="A338" s="329">
        <v>276</v>
      </c>
      <c r="B338" s="187" t="s">
        <v>669</v>
      </c>
      <c r="C338" s="188" t="s">
        <v>670</v>
      </c>
      <c r="D338" s="196">
        <v>0.5</v>
      </c>
      <c r="E338" s="196">
        <v>0.5</v>
      </c>
      <c r="F338" s="177"/>
      <c r="G338" s="178"/>
      <c r="H338" s="196"/>
      <c r="I338" s="196">
        <v>0.5</v>
      </c>
      <c r="J338" s="178">
        <f t="shared" si="21"/>
        <v>1</v>
      </c>
      <c r="K338" s="177">
        <v>0.5</v>
      </c>
      <c r="L338" s="178">
        <f t="shared" si="19"/>
        <v>1</v>
      </c>
      <c r="M338" s="328">
        <v>0.3</v>
      </c>
      <c r="N338" s="178">
        <f t="shared" si="20"/>
        <v>0.6</v>
      </c>
      <c r="O338" s="186" t="s">
        <v>138</v>
      </c>
      <c r="P338" s="329">
        <v>2019</v>
      </c>
      <c r="T338" s="261"/>
    </row>
    <row r="339" spans="1:20" ht="30">
      <c r="A339" s="329">
        <v>277</v>
      </c>
      <c r="B339" s="187" t="s">
        <v>671</v>
      </c>
      <c r="C339" s="188" t="s">
        <v>672</v>
      </c>
      <c r="D339" s="196">
        <v>0.2</v>
      </c>
      <c r="E339" s="196">
        <v>0.2</v>
      </c>
      <c r="F339" s="177"/>
      <c r="G339" s="178"/>
      <c r="H339" s="196"/>
      <c r="I339" s="196">
        <v>0.2</v>
      </c>
      <c r="J339" s="178">
        <f t="shared" si="21"/>
        <v>1</v>
      </c>
      <c r="K339" s="177">
        <v>0.2</v>
      </c>
      <c r="L339" s="178">
        <f t="shared" si="19"/>
        <v>1</v>
      </c>
      <c r="M339" s="328">
        <v>0.2</v>
      </c>
      <c r="N339" s="178">
        <f t="shared" si="20"/>
        <v>1</v>
      </c>
      <c r="O339" s="186" t="s">
        <v>138</v>
      </c>
      <c r="P339" s="329">
        <v>2019</v>
      </c>
      <c r="T339" s="261"/>
    </row>
    <row r="340" spans="1:20" ht="15">
      <c r="A340" s="329">
        <v>278</v>
      </c>
      <c r="B340" s="187" t="s">
        <v>673</v>
      </c>
      <c r="C340" s="188" t="s">
        <v>674</v>
      </c>
      <c r="D340" s="196">
        <v>0.5</v>
      </c>
      <c r="E340" s="196">
        <v>0.5</v>
      </c>
      <c r="F340" s="177"/>
      <c r="G340" s="178"/>
      <c r="H340" s="196"/>
      <c r="I340" s="196">
        <v>0.5</v>
      </c>
      <c r="J340" s="178">
        <f t="shared" si="21"/>
        <v>1</v>
      </c>
      <c r="K340" s="177">
        <v>0.5</v>
      </c>
      <c r="L340" s="178">
        <f t="shared" si="19"/>
        <v>1</v>
      </c>
      <c r="M340" s="328">
        <v>0.3</v>
      </c>
      <c r="N340" s="178">
        <f t="shared" si="20"/>
        <v>0.6</v>
      </c>
      <c r="O340" s="186" t="s">
        <v>138</v>
      </c>
      <c r="P340" s="329">
        <v>2019</v>
      </c>
      <c r="T340" s="261"/>
    </row>
    <row r="341" spans="1:20" ht="15">
      <c r="A341" s="329">
        <v>279</v>
      </c>
      <c r="B341" s="187" t="s">
        <v>675</v>
      </c>
      <c r="C341" s="188" t="s">
        <v>676</v>
      </c>
      <c r="D341" s="196">
        <v>0.8</v>
      </c>
      <c r="E341" s="196">
        <v>0.8</v>
      </c>
      <c r="F341" s="177"/>
      <c r="G341" s="178"/>
      <c r="H341" s="196"/>
      <c r="I341" s="196">
        <v>0.8</v>
      </c>
      <c r="J341" s="178">
        <f t="shared" si="21"/>
        <v>1</v>
      </c>
      <c r="K341" s="177">
        <v>0.8</v>
      </c>
      <c r="L341" s="178">
        <f t="shared" si="19"/>
        <v>1</v>
      </c>
      <c r="M341" s="328">
        <v>0.4</v>
      </c>
      <c r="N341" s="178">
        <f t="shared" si="20"/>
        <v>0.5</v>
      </c>
      <c r="O341" s="186" t="s">
        <v>138</v>
      </c>
      <c r="P341" s="329">
        <v>2019</v>
      </c>
      <c r="T341" s="261"/>
    </row>
    <row r="342" spans="1:20" ht="15">
      <c r="A342" s="329">
        <v>280</v>
      </c>
      <c r="B342" s="187" t="s">
        <v>677</v>
      </c>
      <c r="C342" s="188" t="s">
        <v>678</v>
      </c>
      <c r="D342" s="196">
        <v>0.3</v>
      </c>
      <c r="E342" s="196">
        <v>0.3</v>
      </c>
      <c r="F342" s="177"/>
      <c r="G342" s="178"/>
      <c r="H342" s="196"/>
      <c r="I342" s="196">
        <v>0.1</v>
      </c>
      <c r="J342" s="178">
        <f t="shared" si="21"/>
        <v>0.33333333333333337</v>
      </c>
      <c r="K342" s="177">
        <v>0.1</v>
      </c>
      <c r="L342" s="178">
        <f t="shared" si="19"/>
        <v>0.33333333333333337</v>
      </c>
      <c r="M342" s="190">
        <v>0.3</v>
      </c>
      <c r="N342" s="178">
        <f t="shared" si="20"/>
        <v>1</v>
      </c>
      <c r="O342" s="186" t="s">
        <v>138</v>
      </c>
      <c r="P342" s="329">
        <v>2019</v>
      </c>
      <c r="T342" s="261"/>
    </row>
    <row r="343" spans="1:20" ht="15">
      <c r="A343" s="329">
        <v>281</v>
      </c>
      <c r="B343" s="187" t="s">
        <v>679</v>
      </c>
      <c r="C343" s="188" t="s">
        <v>680</v>
      </c>
      <c r="D343" s="196">
        <v>0.5</v>
      </c>
      <c r="E343" s="196">
        <v>0.5</v>
      </c>
      <c r="F343" s="177"/>
      <c r="G343" s="178"/>
      <c r="H343" s="196"/>
      <c r="I343" s="196">
        <v>0.4</v>
      </c>
      <c r="J343" s="178">
        <f t="shared" si="21"/>
        <v>0.8</v>
      </c>
      <c r="K343" s="177">
        <v>0.4</v>
      </c>
      <c r="L343" s="178">
        <f t="shared" si="19"/>
        <v>0.8</v>
      </c>
      <c r="M343" s="328">
        <v>0.4</v>
      </c>
      <c r="N343" s="178">
        <f t="shared" si="20"/>
        <v>0.8</v>
      </c>
      <c r="O343" s="186" t="s">
        <v>138</v>
      </c>
      <c r="P343" s="329">
        <v>2019</v>
      </c>
      <c r="T343" s="261"/>
    </row>
    <row r="344" spans="1:20" ht="15">
      <c r="A344" s="329">
        <v>282</v>
      </c>
      <c r="B344" s="187" t="s">
        <v>681</v>
      </c>
      <c r="C344" s="188" t="s">
        <v>682</v>
      </c>
      <c r="D344" s="196">
        <v>0.3</v>
      </c>
      <c r="E344" s="196">
        <v>0.3</v>
      </c>
      <c r="F344" s="177"/>
      <c r="G344" s="178"/>
      <c r="H344" s="196"/>
      <c r="I344" s="196">
        <v>0.3</v>
      </c>
      <c r="J344" s="178">
        <f t="shared" si="21"/>
        <v>1</v>
      </c>
      <c r="K344" s="177">
        <v>0.3</v>
      </c>
      <c r="L344" s="178">
        <f t="shared" si="19"/>
        <v>1</v>
      </c>
      <c r="M344" s="328">
        <v>0.3</v>
      </c>
      <c r="N344" s="178">
        <f t="shared" si="20"/>
        <v>1</v>
      </c>
      <c r="O344" s="186" t="s">
        <v>138</v>
      </c>
      <c r="P344" s="329">
        <v>2019</v>
      </c>
      <c r="T344" s="261"/>
    </row>
    <row r="345" spans="1:20" ht="15">
      <c r="A345" s="329">
        <v>283</v>
      </c>
      <c r="B345" s="187" t="s">
        <v>683</v>
      </c>
      <c r="C345" s="188" t="s">
        <v>684</v>
      </c>
      <c r="D345" s="196">
        <v>0.9</v>
      </c>
      <c r="E345" s="196">
        <v>0.9</v>
      </c>
      <c r="F345" s="177"/>
      <c r="G345" s="178"/>
      <c r="H345" s="196"/>
      <c r="I345" s="196">
        <v>0.8</v>
      </c>
      <c r="J345" s="178">
        <f t="shared" si="21"/>
        <v>0.88888888888888895</v>
      </c>
      <c r="K345" s="177">
        <v>0.8</v>
      </c>
      <c r="L345" s="178">
        <f t="shared" si="19"/>
        <v>0.88888888888888895</v>
      </c>
      <c r="M345" s="328">
        <v>0.8</v>
      </c>
      <c r="N345" s="178">
        <f t="shared" si="20"/>
        <v>0.88888888888888895</v>
      </c>
      <c r="O345" s="186" t="s">
        <v>138</v>
      </c>
      <c r="P345" s="329">
        <v>2019</v>
      </c>
      <c r="T345" s="261"/>
    </row>
    <row r="346" spans="1:20" ht="15">
      <c r="A346" s="329">
        <v>284</v>
      </c>
      <c r="B346" s="187" t="s">
        <v>685</v>
      </c>
      <c r="C346" s="188" t="s">
        <v>686</v>
      </c>
      <c r="D346" s="196">
        <v>1</v>
      </c>
      <c r="E346" s="196">
        <v>1</v>
      </c>
      <c r="F346" s="177"/>
      <c r="G346" s="178"/>
      <c r="H346" s="196"/>
      <c r="I346" s="196">
        <v>0.9</v>
      </c>
      <c r="J346" s="178">
        <f t="shared" si="21"/>
        <v>0.9</v>
      </c>
      <c r="K346" s="177">
        <v>0.9</v>
      </c>
      <c r="L346" s="178">
        <f t="shared" si="19"/>
        <v>0.9</v>
      </c>
      <c r="M346" s="328">
        <v>0.3</v>
      </c>
      <c r="N346" s="178">
        <f t="shared" si="20"/>
        <v>0.3</v>
      </c>
      <c r="O346" s="186" t="s">
        <v>138</v>
      </c>
      <c r="P346" s="329">
        <v>2019</v>
      </c>
      <c r="T346" s="261"/>
    </row>
    <row r="347" spans="1:20" ht="15">
      <c r="A347" s="329">
        <v>285</v>
      </c>
      <c r="B347" s="187">
        <v>333788</v>
      </c>
      <c r="C347" s="188" t="s">
        <v>687</v>
      </c>
      <c r="D347" s="196">
        <v>0.3</v>
      </c>
      <c r="E347" s="196">
        <v>0.3</v>
      </c>
      <c r="F347" s="177"/>
      <c r="G347" s="178"/>
      <c r="H347" s="196"/>
      <c r="I347" s="196">
        <v>0.3</v>
      </c>
      <c r="J347" s="178">
        <f t="shared" si="21"/>
        <v>1</v>
      </c>
      <c r="K347" s="177">
        <v>0.3</v>
      </c>
      <c r="L347" s="178">
        <f t="shared" si="19"/>
        <v>1</v>
      </c>
      <c r="M347" s="328">
        <v>0.3</v>
      </c>
      <c r="N347" s="178">
        <f t="shared" si="20"/>
        <v>1</v>
      </c>
      <c r="O347" s="186" t="s">
        <v>138</v>
      </c>
      <c r="P347" s="329">
        <v>2019</v>
      </c>
      <c r="T347" s="261"/>
    </row>
    <row r="348" spans="1:20" ht="15">
      <c r="A348" s="329">
        <v>286</v>
      </c>
      <c r="B348" s="187" t="s">
        <v>688</v>
      </c>
      <c r="C348" s="188" t="s">
        <v>689</v>
      </c>
      <c r="D348" s="196">
        <v>0.2</v>
      </c>
      <c r="E348" s="196">
        <v>0.2</v>
      </c>
      <c r="F348" s="177"/>
      <c r="G348" s="178"/>
      <c r="H348" s="196"/>
      <c r="I348" s="196">
        <v>0.1</v>
      </c>
      <c r="J348" s="178">
        <f t="shared" si="21"/>
        <v>0.5</v>
      </c>
      <c r="K348" s="177">
        <v>0.1</v>
      </c>
      <c r="L348" s="178">
        <f t="shared" si="19"/>
        <v>0.5</v>
      </c>
      <c r="M348" s="328">
        <v>0.1</v>
      </c>
      <c r="N348" s="178">
        <f t="shared" si="20"/>
        <v>0.5</v>
      </c>
      <c r="O348" s="186" t="s">
        <v>138</v>
      </c>
      <c r="P348" s="329">
        <v>2019</v>
      </c>
      <c r="T348" s="261"/>
    </row>
    <row r="349" spans="1:20" ht="15">
      <c r="A349" s="329">
        <v>287</v>
      </c>
      <c r="B349" s="187" t="s">
        <v>690</v>
      </c>
      <c r="C349" s="188" t="s">
        <v>691</v>
      </c>
      <c r="D349" s="196">
        <v>0.2</v>
      </c>
      <c r="E349" s="196">
        <v>0.2</v>
      </c>
      <c r="F349" s="177"/>
      <c r="G349" s="178"/>
      <c r="H349" s="196"/>
      <c r="I349" s="196">
        <v>0.2</v>
      </c>
      <c r="J349" s="178">
        <f t="shared" si="21"/>
        <v>1</v>
      </c>
      <c r="K349" s="177">
        <v>0.2</v>
      </c>
      <c r="L349" s="178">
        <f t="shared" si="19"/>
        <v>1</v>
      </c>
      <c r="M349" s="328">
        <v>0.2</v>
      </c>
      <c r="N349" s="178">
        <f t="shared" si="20"/>
        <v>1</v>
      </c>
      <c r="O349" s="186" t="s">
        <v>138</v>
      </c>
      <c r="P349" s="329">
        <v>2019</v>
      </c>
      <c r="T349" s="261"/>
    </row>
    <row r="350" spans="1:20" ht="15">
      <c r="A350" s="329">
        <v>288</v>
      </c>
      <c r="B350" s="187">
        <v>336285</v>
      </c>
      <c r="C350" s="188" t="s">
        <v>692</v>
      </c>
      <c r="D350" s="196">
        <v>0.4</v>
      </c>
      <c r="E350" s="196">
        <v>0.4</v>
      </c>
      <c r="F350" s="177"/>
      <c r="G350" s="178"/>
      <c r="H350" s="196"/>
      <c r="I350" s="196">
        <v>0.3</v>
      </c>
      <c r="J350" s="178">
        <f t="shared" si="21"/>
        <v>0.74999999999999989</v>
      </c>
      <c r="K350" s="177">
        <v>0.3</v>
      </c>
      <c r="L350" s="178">
        <f t="shared" si="19"/>
        <v>0.74999999999999989</v>
      </c>
      <c r="M350" s="328">
        <v>0.3</v>
      </c>
      <c r="N350" s="178">
        <f t="shared" si="20"/>
        <v>0.74999999999999989</v>
      </c>
      <c r="O350" s="186" t="s">
        <v>138</v>
      </c>
      <c r="P350" s="329">
        <v>2019</v>
      </c>
      <c r="T350" s="261"/>
    </row>
    <row r="351" spans="1:20" ht="15">
      <c r="A351" s="329">
        <v>289</v>
      </c>
      <c r="B351" s="187" t="s">
        <v>693</v>
      </c>
      <c r="C351" s="188" t="s">
        <v>694</v>
      </c>
      <c r="D351" s="196">
        <v>0.3</v>
      </c>
      <c r="E351" s="196">
        <v>0.3</v>
      </c>
      <c r="F351" s="177"/>
      <c r="G351" s="178"/>
      <c r="H351" s="196"/>
      <c r="I351" s="196">
        <v>0.3</v>
      </c>
      <c r="J351" s="178">
        <f t="shared" si="21"/>
        <v>1</v>
      </c>
      <c r="K351" s="177">
        <v>0.3</v>
      </c>
      <c r="L351" s="178">
        <f t="shared" si="19"/>
        <v>1</v>
      </c>
      <c r="M351" s="328">
        <v>0.3</v>
      </c>
      <c r="N351" s="178">
        <f t="shared" si="20"/>
        <v>1</v>
      </c>
      <c r="O351" s="186" t="s">
        <v>138</v>
      </c>
      <c r="P351" s="329">
        <v>2019</v>
      </c>
      <c r="T351" s="261"/>
    </row>
    <row r="352" spans="1:20" ht="30">
      <c r="A352" s="329">
        <v>290</v>
      </c>
      <c r="B352" s="187" t="s">
        <v>695</v>
      </c>
      <c r="C352" s="188" t="s">
        <v>696</v>
      </c>
      <c r="D352" s="196">
        <v>0.2</v>
      </c>
      <c r="E352" s="196">
        <v>0.2</v>
      </c>
      <c r="F352" s="177"/>
      <c r="G352" s="178"/>
      <c r="H352" s="196"/>
      <c r="I352" s="196">
        <v>0.1</v>
      </c>
      <c r="J352" s="178">
        <f t="shared" si="21"/>
        <v>0.5</v>
      </c>
      <c r="K352" s="177">
        <v>0.1</v>
      </c>
      <c r="L352" s="178">
        <f t="shared" si="19"/>
        <v>0.5</v>
      </c>
      <c r="M352" s="328">
        <v>0.1</v>
      </c>
      <c r="N352" s="178">
        <f t="shared" si="20"/>
        <v>0.5</v>
      </c>
      <c r="O352" s="186" t="s">
        <v>138</v>
      </c>
      <c r="P352" s="329">
        <v>2019</v>
      </c>
      <c r="T352" s="261"/>
    </row>
    <row r="353" spans="1:20" ht="30">
      <c r="A353" s="329">
        <v>291</v>
      </c>
      <c r="B353" s="187" t="s">
        <v>697</v>
      </c>
      <c r="C353" s="188" t="s">
        <v>698</v>
      </c>
      <c r="D353" s="196">
        <v>0.2</v>
      </c>
      <c r="E353" s="196">
        <v>0.2</v>
      </c>
      <c r="F353" s="177"/>
      <c r="G353" s="178"/>
      <c r="H353" s="196"/>
      <c r="I353" s="196">
        <v>0.2</v>
      </c>
      <c r="J353" s="178">
        <f t="shared" si="21"/>
        <v>1</v>
      </c>
      <c r="K353" s="177">
        <v>0.2</v>
      </c>
      <c r="L353" s="178">
        <f t="shared" si="19"/>
        <v>1</v>
      </c>
      <c r="M353" s="328">
        <v>0.2</v>
      </c>
      <c r="N353" s="178">
        <f t="shared" si="20"/>
        <v>1</v>
      </c>
      <c r="O353" s="186" t="s">
        <v>138</v>
      </c>
      <c r="P353" s="329">
        <v>2019</v>
      </c>
      <c r="T353" s="261"/>
    </row>
    <row r="354" spans="1:20" ht="15">
      <c r="A354" s="329">
        <v>292</v>
      </c>
      <c r="B354" s="187" t="s">
        <v>699</v>
      </c>
      <c r="C354" s="188" t="s">
        <v>700</v>
      </c>
      <c r="D354" s="196">
        <v>0.4</v>
      </c>
      <c r="E354" s="196">
        <v>0.4</v>
      </c>
      <c r="F354" s="177"/>
      <c r="G354" s="178"/>
      <c r="H354" s="196"/>
      <c r="I354" s="196">
        <v>0.3</v>
      </c>
      <c r="J354" s="178">
        <f t="shared" si="21"/>
        <v>0.74999999999999989</v>
      </c>
      <c r="K354" s="177">
        <v>0.3</v>
      </c>
      <c r="L354" s="178">
        <f t="shared" si="19"/>
        <v>0.74999999999999989</v>
      </c>
      <c r="M354" s="328">
        <v>0.3</v>
      </c>
      <c r="N354" s="178">
        <f t="shared" si="20"/>
        <v>0.74999999999999989</v>
      </c>
      <c r="O354" s="186" t="s">
        <v>138</v>
      </c>
      <c r="P354" s="329">
        <v>2019</v>
      </c>
      <c r="T354" s="261"/>
    </row>
    <row r="355" spans="1:20" ht="15">
      <c r="A355" s="329">
        <v>293</v>
      </c>
      <c r="B355" s="187" t="s">
        <v>701</v>
      </c>
      <c r="C355" s="188" t="s">
        <v>702</v>
      </c>
      <c r="D355" s="196">
        <v>0.3</v>
      </c>
      <c r="E355" s="196">
        <v>0.3</v>
      </c>
      <c r="F355" s="177"/>
      <c r="G355" s="178"/>
      <c r="H355" s="196"/>
      <c r="I355" s="196">
        <v>0.3</v>
      </c>
      <c r="J355" s="178">
        <f t="shared" si="21"/>
        <v>1</v>
      </c>
      <c r="K355" s="177">
        <v>0.3</v>
      </c>
      <c r="L355" s="178">
        <f t="shared" si="19"/>
        <v>1</v>
      </c>
      <c r="M355" s="328">
        <v>0.3</v>
      </c>
      <c r="N355" s="178">
        <f t="shared" si="20"/>
        <v>1</v>
      </c>
      <c r="O355" s="186" t="s">
        <v>138</v>
      </c>
      <c r="P355" s="329">
        <v>2019</v>
      </c>
      <c r="T355" s="261"/>
    </row>
    <row r="356" spans="1:20" ht="15">
      <c r="A356" s="329">
        <v>294</v>
      </c>
      <c r="B356" s="187" t="s">
        <v>703</v>
      </c>
      <c r="C356" s="188" t="s">
        <v>704</v>
      </c>
      <c r="D356" s="196">
        <v>1.1000000000000001</v>
      </c>
      <c r="E356" s="196">
        <v>1.1000000000000001</v>
      </c>
      <c r="F356" s="177"/>
      <c r="G356" s="178"/>
      <c r="H356" s="196"/>
      <c r="I356" s="196">
        <v>1.1000000000000001</v>
      </c>
      <c r="J356" s="178">
        <f t="shared" si="21"/>
        <v>1</v>
      </c>
      <c r="K356" s="177">
        <v>1.1000000000000001</v>
      </c>
      <c r="L356" s="178">
        <f t="shared" si="19"/>
        <v>1</v>
      </c>
      <c r="M356" s="328">
        <v>0.6</v>
      </c>
      <c r="N356" s="178">
        <f t="shared" si="20"/>
        <v>0.54545454545454541</v>
      </c>
      <c r="O356" s="186" t="s">
        <v>138</v>
      </c>
      <c r="P356" s="329">
        <v>2019</v>
      </c>
      <c r="T356" s="261"/>
    </row>
    <row r="357" spans="1:20" ht="15">
      <c r="A357" s="329">
        <v>295</v>
      </c>
      <c r="B357" s="187">
        <v>346207</v>
      </c>
      <c r="C357" s="188" t="s">
        <v>705</v>
      </c>
      <c r="D357" s="196">
        <v>0.8</v>
      </c>
      <c r="E357" s="196">
        <v>0.8</v>
      </c>
      <c r="F357" s="177"/>
      <c r="G357" s="178"/>
      <c r="H357" s="196"/>
      <c r="I357" s="196">
        <v>0.3</v>
      </c>
      <c r="J357" s="178">
        <f t="shared" si="21"/>
        <v>0.37499999999999994</v>
      </c>
      <c r="K357" s="177">
        <v>0.3</v>
      </c>
      <c r="L357" s="178">
        <f t="shared" si="19"/>
        <v>0.37499999999999994</v>
      </c>
      <c r="M357" s="196">
        <v>0.3</v>
      </c>
      <c r="N357" s="178">
        <f t="shared" si="20"/>
        <v>0.37499999999999994</v>
      </c>
      <c r="O357" s="186" t="s">
        <v>138</v>
      </c>
      <c r="P357" s="329">
        <v>2019</v>
      </c>
      <c r="T357" s="261"/>
    </row>
    <row r="358" spans="1:20" ht="15">
      <c r="A358" s="329">
        <v>296</v>
      </c>
      <c r="B358" s="187" t="s">
        <v>706</v>
      </c>
      <c r="C358" s="188" t="s">
        <v>707</v>
      </c>
      <c r="D358" s="196">
        <v>0.1</v>
      </c>
      <c r="E358" s="196">
        <v>0.1</v>
      </c>
      <c r="F358" s="177"/>
      <c r="G358" s="178"/>
      <c r="H358" s="196"/>
      <c r="I358" s="196">
        <v>0.1</v>
      </c>
      <c r="J358" s="178">
        <f t="shared" si="21"/>
        <v>1</v>
      </c>
      <c r="K358" s="177">
        <v>0.1</v>
      </c>
      <c r="L358" s="178">
        <f t="shared" si="19"/>
        <v>1</v>
      </c>
      <c r="M358" s="328">
        <v>0.1</v>
      </c>
      <c r="N358" s="178">
        <f t="shared" si="20"/>
        <v>1</v>
      </c>
      <c r="O358" s="186" t="s">
        <v>138</v>
      </c>
      <c r="P358" s="329">
        <v>2019</v>
      </c>
      <c r="T358" s="261"/>
    </row>
    <row r="359" spans="1:20" ht="15">
      <c r="A359" s="329">
        <v>297</v>
      </c>
      <c r="B359" s="187" t="s">
        <v>708</v>
      </c>
      <c r="C359" s="188" t="s">
        <v>709</v>
      </c>
      <c r="D359" s="196">
        <v>1.1000000000000001</v>
      </c>
      <c r="E359" s="196">
        <v>1.1000000000000001</v>
      </c>
      <c r="F359" s="177"/>
      <c r="G359" s="178"/>
      <c r="H359" s="196"/>
      <c r="I359" s="196">
        <v>0.7</v>
      </c>
      <c r="J359" s="178">
        <f t="shared" si="21"/>
        <v>0.63636363636363624</v>
      </c>
      <c r="K359" s="177">
        <v>0.7</v>
      </c>
      <c r="L359" s="178">
        <f t="shared" si="19"/>
        <v>0.63636363636363624</v>
      </c>
      <c r="M359" s="190">
        <v>1.1000000000000001</v>
      </c>
      <c r="N359" s="178">
        <f t="shared" si="20"/>
        <v>1</v>
      </c>
      <c r="O359" s="186" t="s">
        <v>138</v>
      </c>
      <c r="P359" s="329">
        <v>2019</v>
      </c>
      <c r="T359" s="261"/>
    </row>
    <row r="360" spans="1:20" ht="15">
      <c r="A360" s="329">
        <v>298</v>
      </c>
      <c r="B360" s="187" t="s">
        <v>710</v>
      </c>
      <c r="C360" s="188" t="s">
        <v>711</v>
      </c>
      <c r="D360" s="196">
        <v>0.1</v>
      </c>
      <c r="E360" s="196">
        <v>0.1</v>
      </c>
      <c r="F360" s="177"/>
      <c r="G360" s="178"/>
      <c r="H360" s="196"/>
      <c r="I360" s="196">
        <v>0.1</v>
      </c>
      <c r="J360" s="178">
        <f t="shared" si="21"/>
        <v>1</v>
      </c>
      <c r="K360" s="177">
        <v>0.1</v>
      </c>
      <c r="L360" s="178">
        <f t="shared" si="19"/>
        <v>1</v>
      </c>
      <c r="M360" s="328">
        <v>0.1</v>
      </c>
      <c r="N360" s="178">
        <f t="shared" si="20"/>
        <v>1</v>
      </c>
      <c r="O360" s="186" t="s">
        <v>138</v>
      </c>
      <c r="P360" s="329">
        <v>2019</v>
      </c>
      <c r="T360" s="261"/>
    </row>
    <row r="361" spans="1:20" ht="15">
      <c r="A361" s="329">
        <v>299</v>
      </c>
      <c r="B361" s="187">
        <v>336564</v>
      </c>
      <c r="C361" s="188" t="s">
        <v>712</v>
      </c>
      <c r="D361" s="196">
        <v>0.4</v>
      </c>
      <c r="E361" s="196">
        <v>0.4</v>
      </c>
      <c r="F361" s="177"/>
      <c r="G361" s="178"/>
      <c r="H361" s="196"/>
      <c r="I361" s="196">
        <v>0.4</v>
      </c>
      <c r="J361" s="178">
        <f t="shared" si="21"/>
        <v>1</v>
      </c>
      <c r="K361" s="177">
        <v>0.4</v>
      </c>
      <c r="L361" s="178">
        <f t="shared" si="19"/>
        <v>1</v>
      </c>
      <c r="M361" s="328">
        <v>0.4</v>
      </c>
      <c r="N361" s="178">
        <f t="shared" si="20"/>
        <v>1</v>
      </c>
      <c r="O361" s="186" t="s">
        <v>138</v>
      </c>
      <c r="P361" s="329">
        <v>2019</v>
      </c>
      <c r="T361" s="261"/>
    </row>
    <row r="362" spans="1:20" ht="15">
      <c r="A362" s="329">
        <v>300</v>
      </c>
      <c r="B362" s="187">
        <v>336565</v>
      </c>
      <c r="C362" s="188" t="s">
        <v>713</v>
      </c>
      <c r="D362" s="196">
        <v>1.1000000000000001</v>
      </c>
      <c r="E362" s="196">
        <v>1.1000000000000001</v>
      </c>
      <c r="F362" s="177"/>
      <c r="G362" s="178"/>
      <c r="H362" s="196"/>
      <c r="I362" s="196">
        <v>1.1000000000000001</v>
      </c>
      <c r="J362" s="178">
        <f t="shared" si="21"/>
        <v>1</v>
      </c>
      <c r="K362" s="177">
        <v>1.1000000000000001</v>
      </c>
      <c r="L362" s="178">
        <f t="shared" si="19"/>
        <v>1</v>
      </c>
      <c r="M362" s="328">
        <v>0.6</v>
      </c>
      <c r="N362" s="178">
        <f t="shared" si="20"/>
        <v>0.54545454545454541</v>
      </c>
      <c r="O362" s="186" t="s">
        <v>138</v>
      </c>
      <c r="P362" s="329">
        <v>2019</v>
      </c>
      <c r="T362" s="261"/>
    </row>
    <row r="363" spans="1:20" ht="15">
      <c r="A363" s="329">
        <v>301</v>
      </c>
      <c r="B363" s="187">
        <v>336566</v>
      </c>
      <c r="C363" s="188" t="s">
        <v>714</v>
      </c>
      <c r="D363" s="196">
        <v>0.4</v>
      </c>
      <c r="E363" s="196">
        <v>0.4</v>
      </c>
      <c r="F363" s="177"/>
      <c r="G363" s="178"/>
      <c r="H363" s="196"/>
      <c r="I363" s="196">
        <v>0.4</v>
      </c>
      <c r="J363" s="178">
        <f t="shared" si="21"/>
        <v>1</v>
      </c>
      <c r="K363" s="177">
        <v>0.4</v>
      </c>
      <c r="L363" s="178">
        <f t="shared" si="19"/>
        <v>1</v>
      </c>
      <c r="M363" s="328">
        <v>0.4</v>
      </c>
      <c r="N363" s="178">
        <f t="shared" si="20"/>
        <v>1</v>
      </c>
      <c r="O363" s="186" t="s">
        <v>138</v>
      </c>
      <c r="P363" s="329">
        <v>2019</v>
      </c>
      <c r="T363" s="261"/>
    </row>
    <row r="364" spans="1:20" ht="30">
      <c r="A364" s="329">
        <v>302</v>
      </c>
      <c r="B364" s="187">
        <v>336567</v>
      </c>
      <c r="C364" s="188" t="s">
        <v>715</v>
      </c>
      <c r="D364" s="196">
        <v>0.4</v>
      </c>
      <c r="E364" s="196">
        <v>0.4</v>
      </c>
      <c r="F364" s="177"/>
      <c r="G364" s="178"/>
      <c r="H364" s="196"/>
      <c r="I364" s="196">
        <v>0.4</v>
      </c>
      <c r="J364" s="178">
        <f t="shared" si="21"/>
        <v>1</v>
      </c>
      <c r="K364" s="177">
        <v>0.4</v>
      </c>
      <c r="L364" s="178">
        <f t="shared" si="19"/>
        <v>1</v>
      </c>
      <c r="M364" s="328">
        <v>0.4</v>
      </c>
      <c r="N364" s="178">
        <f t="shared" si="20"/>
        <v>1</v>
      </c>
      <c r="O364" s="186" t="s">
        <v>138</v>
      </c>
      <c r="P364" s="329">
        <v>2019</v>
      </c>
      <c r="T364" s="261"/>
    </row>
    <row r="365" spans="1:20" ht="15">
      <c r="A365" s="329">
        <v>303</v>
      </c>
      <c r="B365" s="187">
        <v>336568</v>
      </c>
      <c r="C365" s="188" t="s">
        <v>718</v>
      </c>
      <c r="D365" s="196">
        <v>0.3</v>
      </c>
      <c r="E365" s="196">
        <v>0.3</v>
      </c>
      <c r="F365" s="177"/>
      <c r="G365" s="178"/>
      <c r="H365" s="196"/>
      <c r="I365" s="196">
        <v>0.3</v>
      </c>
      <c r="J365" s="178">
        <f t="shared" si="21"/>
        <v>1</v>
      </c>
      <c r="K365" s="177">
        <v>0.3</v>
      </c>
      <c r="L365" s="178">
        <f t="shared" si="19"/>
        <v>1</v>
      </c>
      <c r="M365" s="328">
        <v>0.3</v>
      </c>
      <c r="N365" s="178">
        <f t="shared" si="20"/>
        <v>1</v>
      </c>
      <c r="O365" s="186" t="s">
        <v>138</v>
      </c>
      <c r="P365" s="329">
        <v>2019</v>
      </c>
      <c r="T365" s="261"/>
    </row>
    <row r="366" spans="1:20" ht="30">
      <c r="A366" s="329">
        <v>304</v>
      </c>
      <c r="B366" s="187">
        <v>336569</v>
      </c>
      <c r="C366" s="188" t="s">
        <v>719</v>
      </c>
      <c r="D366" s="196">
        <v>0.3</v>
      </c>
      <c r="E366" s="196">
        <v>0.3</v>
      </c>
      <c r="F366" s="177"/>
      <c r="G366" s="178"/>
      <c r="H366" s="196"/>
      <c r="I366" s="196">
        <v>0.3</v>
      </c>
      <c r="J366" s="178">
        <f t="shared" si="21"/>
        <v>1</v>
      </c>
      <c r="K366" s="177">
        <v>0.3</v>
      </c>
      <c r="L366" s="178">
        <f t="shared" si="19"/>
        <v>1</v>
      </c>
      <c r="M366" s="328">
        <v>0.3</v>
      </c>
      <c r="N366" s="178">
        <f t="shared" si="20"/>
        <v>1</v>
      </c>
      <c r="O366" s="186" t="s">
        <v>138</v>
      </c>
      <c r="P366" s="329">
        <v>2019</v>
      </c>
      <c r="T366" s="261"/>
    </row>
    <row r="367" spans="1:20" ht="15">
      <c r="A367" s="329">
        <v>305</v>
      </c>
      <c r="B367" s="187">
        <v>336570</v>
      </c>
      <c r="C367" s="188" t="s">
        <v>720</v>
      </c>
      <c r="D367" s="196">
        <v>0.6</v>
      </c>
      <c r="E367" s="196">
        <v>0.6</v>
      </c>
      <c r="F367" s="177"/>
      <c r="G367" s="178"/>
      <c r="H367" s="196"/>
      <c r="I367" s="196">
        <v>0.4</v>
      </c>
      <c r="J367" s="178">
        <f t="shared" si="21"/>
        <v>0.66666666666666674</v>
      </c>
      <c r="K367" s="177">
        <v>0.4</v>
      </c>
      <c r="L367" s="178">
        <f t="shared" si="19"/>
        <v>0.66666666666666674</v>
      </c>
      <c r="M367" s="328">
        <v>0.4</v>
      </c>
      <c r="N367" s="178">
        <f t="shared" si="20"/>
        <v>0.66666666666666674</v>
      </c>
      <c r="O367" s="186" t="s">
        <v>138</v>
      </c>
      <c r="P367" s="329">
        <v>2019</v>
      </c>
      <c r="T367" s="261"/>
    </row>
    <row r="368" spans="1:20" ht="15">
      <c r="A368" s="329">
        <v>306</v>
      </c>
      <c r="B368" s="187">
        <v>335848</v>
      </c>
      <c r="C368" s="188" t="s">
        <v>721</v>
      </c>
      <c r="D368" s="196">
        <v>0.5</v>
      </c>
      <c r="E368" s="196">
        <v>0.5</v>
      </c>
      <c r="F368" s="177"/>
      <c r="G368" s="178"/>
      <c r="H368" s="196"/>
      <c r="I368" s="196">
        <v>0.5</v>
      </c>
      <c r="J368" s="178">
        <f t="shared" si="21"/>
        <v>1</v>
      </c>
      <c r="K368" s="177">
        <v>0.5</v>
      </c>
      <c r="L368" s="178">
        <f t="shared" si="19"/>
        <v>1</v>
      </c>
      <c r="M368" s="328">
        <v>0.5</v>
      </c>
      <c r="N368" s="178">
        <f t="shared" si="20"/>
        <v>1</v>
      </c>
      <c r="O368" s="186" t="s">
        <v>138</v>
      </c>
      <c r="P368" s="329">
        <v>2019</v>
      </c>
      <c r="T368" s="261"/>
    </row>
    <row r="369" spans="1:20" ht="15">
      <c r="A369" s="329">
        <v>307</v>
      </c>
      <c r="B369" s="187">
        <v>336572</v>
      </c>
      <c r="C369" s="188" t="s">
        <v>722</v>
      </c>
      <c r="D369" s="196">
        <v>0.6</v>
      </c>
      <c r="E369" s="196">
        <v>0.6</v>
      </c>
      <c r="F369" s="177"/>
      <c r="G369" s="178"/>
      <c r="H369" s="196"/>
      <c r="I369" s="196">
        <v>0.5</v>
      </c>
      <c r="J369" s="178">
        <f t="shared" si="21"/>
        <v>0.83333333333333337</v>
      </c>
      <c r="K369" s="177">
        <v>0.5</v>
      </c>
      <c r="L369" s="178">
        <f t="shared" si="19"/>
        <v>0.83333333333333337</v>
      </c>
      <c r="M369" s="328">
        <v>0.5</v>
      </c>
      <c r="N369" s="178">
        <f t="shared" si="20"/>
        <v>0.83333333333333337</v>
      </c>
      <c r="O369" s="186" t="s">
        <v>138</v>
      </c>
      <c r="P369" s="329">
        <v>2019</v>
      </c>
      <c r="T369" s="261"/>
    </row>
    <row r="370" spans="1:20" ht="15">
      <c r="A370" s="329">
        <v>308</v>
      </c>
      <c r="B370" s="187" t="s">
        <v>723</v>
      </c>
      <c r="C370" s="188" t="s">
        <v>724</v>
      </c>
      <c r="D370" s="196">
        <v>0.2</v>
      </c>
      <c r="E370" s="196">
        <v>0.2</v>
      </c>
      <c r="F370" s="177"/>
      <c r="G370" s="178"/>
      <c r="H370" s="196"/>
      <c r="I370" s="196">
        <v>0.2</v>
      </c>
      <c r="J370" s="178">
        <f t="shared" si="21"/>
        <v>1</v>
      </c>
      <c r="K370" s="177">
        <v>0.2</v>
      </c>
      <c r="L370" s="178">
        <f t="shared" si="19"/>
        <v>1</v>
      </c>
      <c r="M370" s="328">
        <v>0.2</v>
      </c>
      <c r="N370" s="178">
        <f t="shared" si="20"/>
        <v>1</v>
      </c>
      <c r="O370" s="186" t="s">
        <v>138</v>
      </c>
      <c r="P370" s="329">
        <v>2019</v>
      </c>
      <c r="T370" s="261"/>
    </row>
    <row r="371" spans="1:20" ht="30">
      <c r="A371" s="329">
        <v>309</v>
      </c>
      <c r="B371" s="187">
        <v>346997</v>
      </c>
      <c r="C371" s="188" t="s">
        <v>725</v>
      </c>
      <c r="D371" s="196">
        <v>0.1</v>
      </c>
      <c r="E371" s="196">
        <v>0.1</v>
      </c>
      <c r="F371" s="177"/>
      <c r="G371" s="178"/>
      <c r="H371" s="196"/>
      <c r="I371" s="196">
        <v>0.1</v>
      </c>
      <c r="J371" s="178">
        <f t="shared" si="21"/>
        <v>1</v>
      </c>
      <c r="K371" s="177">
        <v>0.1</v>
      </c>
      <c r="L371" s="178">
        <f t="shared" si="19"/>
        <v>1</v>
      </c>
      <c r="M371" s="328">
        <v>0.1</v>
      </c>
      <c r="N371" s="178">
        <f t="shared" si="20"/>
        <v>1</v>
      </c>
      <c r="O371" s="186" t="s">
        <v>138</v>
      </c>
      <c r="P371" s="329">
        <v>2019</v>
      </c>
      <c r="T371" s="261"/>
    </row>
    <row r="372" spans="1:20" ht="15">
      <c r="A372" s="329">
        <v>310</v>
      </c>
      <c r="B372" s="187" t="s">
        <v>726</v>
      </c>
      <c r="C372" s="188" t="s">
        <v>727</v>
      </c>
      <c r="D372" s="196">
        <v>0.3</v>
      </c>
      <c r="E372" s="196">
        <v>0.3</v>
      </c>
      <c r="F372" s="177"/>
      <c r="G372" s="178"/>
      <c r="H372" s="196"/>
      <c r="I372" s="196">
        <v>0.3</v>
      </c>
      <c r="J372" s="178">
        <f t="shared" si="21"/>
        <v>1</v>
      </c>
      <c r="K372" s="177">
        <v>0.3</v>
      </c>
      <c r="L372" s="178">
        <f t="shared" si="19"/>
        <v>1</v>
      </c>
      <c r="M372" s="328">
        <v>0.3</v>
      </c>
      <c r="N372" s="178">
        <f t="shared" si="20"/>
        <v>1</v>
      </c>
      <c r="O372" s="186" t="s">
        <v>138</v>
      </c>
      <c r="P372" s="329">
        <v>2019</v>
      </c>
      <c r="T372" s="261"/>
    </row>
    <row r="373" spans="1:20" ht="15">
      <c r="A373" s="329">
        <v>311</v>
      </c>
      <c r="B373" s="187">
        <v>346999</v>
      </c>
      <c r="C373" s="188" t="s">
        <v>728</v>
      </c>
      <c r="D373" s="196">
        <v>1.5</v>
      </c>
      <c r="E373" s="196">
        <v>1.5</v>
      </c>
      <c r="F373" s="177"/>
      <c r="G373" s="178"/>
      <c r="H373" s="196"/>
      <c r="I373" s="196">
        <v>0.8</v>
      </c>
      <c r="J373" s="178">
        <f t="shared" si="21"/>
        <v>0.53333333333333333</v>
      </c>
      <c r="K373" s="177">
        <v>0.8</v>
      </c>
      <c r="L373" s="178">
        <f t="shared" si="19"/>
        <v>0.53333333333333333</v>
      </c>
      <c r="M373" s="190">
        <v>1.5</v>
      </c>
      <c r="N373" s="178">
        <f t="shared" si="20"/>
        <v>1</v>
      </c>
      <c r="O373" s="186" t="s">
        <v>138</v>
      </c>
      <c r="P373" s="329">
        <v>2019</v>
      </c>
      <c r="T373" s="261"/>
    </row>
    <row r="374" spans="1:20" ht="30">
      <c r="A374" s="329">
        <v>312</v>
      </c>
      <c r="B374" s="187" t="s">
        <v>729</v>
      </c>
      <c r="C374" s="188" t="s">
        <v>730</v>
      </c>
      <c r="D374" s="196">
        <v>0.4</v>
      </c>
      <c r="E374" s="196">
        <v>0.4</v>
      </c>
      <c r="F374" s="177"/>
      <c r="G374" s="178"/>
      <c r="H374" s="196"/>
      <c r="I374" s="196">
        <v>0.3</v>
      </c>
      <c r="J374" s="178">
        <f t="shared" si="21"/>
        <v>0.74999999999999989</v>
      </c>
      <c r="K374" s="177">
        <v>0.3</v>
      </c>
      <c r="L374" s="178">
        <f t="shared" si="19"/>
        <v>0.74999999999999989</v>
      </c>
      <c r="M374" s="190">
        <v>0.4</v>
      </c>
      <c r="N374" s="178">
        <f t="shared" si="20"/>
        <v>1</v>
      </c>
      <c r="O374" s="186" t="s">
        <v>138</v>
      </c>
      <c r="P374" s="329">
        <v>2019</v>
      </c>
      <c r="T374" s="261"/>
    </row>
    <row r="375" spans="1:20" ht="15">
      <c r="A375" s="329">
        <v>313</v>
      </c>
      <c r="B375" s="187" t="s">
        <v>731</v>
      </c>
      <c r="C375" s="188" t="s">
        <v>732</v>
      </c>
      <c r="D375" s="196">
        <v>0.2</v>
      </c>
      <c r="E375" s="196">
        <v>0.2</v>
      </c>
      <c r="F375" s="177"/>
      <c r="G375" s="178"/>
      <c r="H375" s="196"/>
      <c r="I375" s="196">
        <v>0.2</v>
      </c>
      <c r="J375" s="178">
        <f t="shared" si="21"/>
        <v>1</v>
      </c>
      <c r="K375" s="177">
        <v>0.1</v>
      </c>
      <c r="L375" s="178">
        <f t="shared" si="19"/>
        <v>0.5</v>
      </c>
      <c r="M375" s="190">
        <v>0.2</v>
      </c>
      <c r="N375" s="178">
        <f t="shared" si="20"/>
        <v>1</v>
      </c>
      <c r="O375" s="186" t="s">
        <v>138</v>
      </c>
      <c r="P375" s="329">
        <v>2019</v>
      </c>
      <c r="T375" s="261"/>
    </row>
    <row r="376" spans="1:20" ht="15">
      <c r="A376" s="329">
        <v>314</v>
      </c>
      <c r="B376" s="187" t="s">
        <v>733</v>
      </c>
      <c r="C376" s="188" t="s">
        <v>734</v>
      </c>
      <c r="D376" s="196">
        <v>0.5</v>
      </c>
      <c r="E376" s="196">
        <v>0.5</v>
      </c>
      <c r="F376" s="177"/>
      <c r="G376" s="178"/>
      <c r="H376" s="196"/>
      <c r="I376" s="196">
        <v>0.4</v>
      </c>
      <c r="J376" s="178">
        <f t="shared" si="21"/>
        <v>0.8</v>
      </c>
      <c r="K376" s="177">
        <v>0.4</v>
      </c>
      <c r="L376" s="178">
        <f t="shared" ref="L376:L439" si="22">K376/E376</f>
        <v>0.8</v>
      </c>
      <c r="M376" s="190">
        <v>0.5</v>
      </c>
      <c r="N376" s="178">
        <f t="shared" ref="N376:N439" si="23">M376/E376</f>
        <v>1</v>
      </c>
      <c r="O376" s="186" t="s">
        <v>138</v>
      </c>
      <c r="P376" s="329">
        <v>2019</v>
      </c>
      <c r="T376" s="261"/>
    </row>
    <row r="377" spans="1:20" ht="15">
      <c r="A377" s="329">
        <v>315</v>
      </c>
      <c r="B377" s="187" t="s">
        <v>735</v>
      </c>
      <c r="C377" s="188" t="s">
        <v>736</v>
      </c>
      <c r="D377" s="196">
        <v>0.4</v>
      </c>
      <c r="E377" s="196">
        <v>0.4</v>
      </c>
      <c r="F377" s="177"/>
      <c r="G377" s="178"/>
      <c r="H377" s="196"/>
      <c r="I377" s="196">
        <v>0.2</v>
      </c>
      <c r="J377" s="178">
        <f t="shared" si="21"/>
        <v>0.5</v>
      </c>
      <c r="K377" s="177">
        <v>0.2</v>
      </c>
      <c r="L377" s="178">
        <f t="shared" si="22"/>
        <v>0.5</v>
      </c>
      <c r="M377" s="190">
        <v>0.4</v>
      </c>
      <c r="N377" s="178">
        <f t="shared" si="23"/>
        <v>1</v>
      </c>
      <c r="O377" s="186" t="s">
        <v>138</v>
      </c>
      <c r="P377" s="329">
        <v>2019</v>
      </c>
      <c r="T377" s="261"/>
    </row>
    <row r="378" spans="1:20" ht="30">
      <c r="A378" s="329">
        <v>316</v>
      </c>
      <c r="B378" s="187" t="s">
        <v>737</v>
      </c>
      <c r="C378" s="188" t="s">
        <v>738</v>
      </c>
      <c r="D378" s="196">
        <v>0.2</v>
      </c>
      <c r="E378" s="196">
        <v>0.2</v>
      </c>
      <c r="F378" s="177"/>
      <c r="G378" s="178"/>
      <c r="H378" s="196"/>
      <c r="I378" s="196">
        <v>0.2</v>
      </c>
      <c r="J378" s="178">
        <f t="shared" si="21"/>
        <v>1</v>
      </c>
      <c r="K378" s="177">
        <v>0.1</v>
      </c>
      <c r="L378" s="178">
        <f t="shared" si="22"/>
        <v>0.5</v>
      </c>
      <c r="M378" s="190">
        <v>0.2</v>
      </c>
      <c r="N378" s="178">
        <f t="shared" si="23"/>
        <v>1</v>
      </c>
      <c r="O378" s="186" t="s">
        <v>138</v>
      </c>
      <c r="P378" s="329">
        <v>2019</v>
      </c>
      <c r="T378" s="261"/>
    </row>
    <row r="379" spans="1:20" ht="15">
      <c r="A379" s="329">
        <v>317</v>
      </c>
      <c r="B379" s="187" t="s">
        <v>739</v>
      </c>
      <c r="C379" s="188" t="s">
        <v>740</v>
      </c>
      <c r="D379" s="196">
        <v>0.1</v>
      </c>
      <c r="E379" s="196">
        <v>0.1</v>
      </c>
      <c r="F379" s="177"/>
      <c r="G379" s="178"/>
      <c r="H379" s="196"/>
      <c r="I379" s="196">
        <v>0.1</v>
      </c>
      <c r="J379" s="178">
        <f t="shared" si="21"/>
        <v>1</v>
      </c>
      <c r="K379" s="177">
        <v>0.1</v>
      </c>
      <c r="L379" s="178">
        <f t="shared" si="22"/>
        <v>1</v>
      </c>
      <c r="M379" s="328">
        <v>0.1</v>
      </c>
      <c r="N379" s="178">
        <f t="shared" si="23"/>
        <v>1</v>
      </c>
      <c r="O379" s="186" t="s">
        <v>138</v>
      </c>
      <c r="P379" s="329">
        <v>2019</v>
      </c>
      <c r="T379" s="261"/>
    </row>
    <row r="380" spans="1:20" ht="15">
      <c r="A380" s="329">
        <v>318</v>
      </c>
      <c r="B380" s="187" t="s">
        <v>741</v>
      </c>
      <c r="C380" s="188" t="s">
        <v>742</v>
      </c>
      <c r="D380" s="196">
        <v>0.4</v>
      </c>
      <c r="E380" s="196">
        <v>0.4</v>
      </c>
      <c r="F380" s="177"/>
      <c r="G380" s="178"/>
      <c r="H380" s="196"/>
      <c r="I380" s="196">
        <v>0.4</v>
      </c>
      <c r="J380" s="178">
        <f t="shared" si="21"/>
        <v>1</v>
      </c>
      <c r="K380" s="177">
        <v>0.4</v>
      </c>
      <c r="L380" s="178">
        <f t="shared" si="22"/>
        <v>1</v>
      </c>
      <c r="M380" s="328">
        <v>0.4</v>
      </c>
      <c r="N380" s="178">
        <f t="shared" si="23"/>
        <v>1</v>
      </c>
      <c r="O380" s="186" t="s">
        <v>138</v>
      </c>
      <c r="P380" s="329">
        <v>2019</v>
      </c>
      <c r="T380" s="261"/>
    </row>
    <row r="381" spans="1:20" ht="30">
      <c r="A381" s="329">
        <v>319</v>
      </c>
      <c r="B381" s="187" t="s">
        <v>743</v>
      </c>
      <c r="C381" s="188" t="s">
        <v>744</v>
      </c>
      <c r="D381" s="196">
        <v>0.8</v>
      </c>
      <c r="E381" s="196">
        <v>0.8</v>
      </c>
      <c r="F381" s="177"/>
      <c r="G381" s="178"/>
      <c r="H381" s="196"/>
      <c r="I381" s="196">
        <v>0.7</v>
      </c>
      <c r="J381" s="178">
        <f t="shared" si="21"/>
        <v>0.87499999999999989</v>
      </c>
      <c r="K381" s="177">
        <v>0.7</v>
      </c>
      <c r="L381" s="178">
        <f t="shared" si="22"/>
        <v>0.87499999999999989</v>
      </c>
      <c r="M381" s="328">
        <v>0.4</v>
      </c>
      <c r="N381" s="178">
        <f t="shared" si="23"/>
        <v>0.5</v>
      </c>
      <c r="O381" s="186" t="s">
        <v>138</v>
      </c>
      <c r="P381" s="329">
        <v>2019</v>
      </c>
      <c r="T381" s="261"/>
    </row>
    <row r="382" spans="1:20" ht="15">
      <c r="A382" s="329">
        <v>320</v>
      </c>
      <c r="B382" s="187">
        <v>347015</v>
      </c>
      <c r="C382" s="188" t="s">
        <v>745</v>
      </c>
      <c r="D382" s="196">
        <v>0.2</v>
      </c>
      <c r="E382" s="196">
        <v>0.2</v>
      </c>
      <c r="F382" s="177"/>
      <c r="G382" s="178"/>
      <c r="H382" s="196"/>
      <c r="I382" s="196">
        <v>0.2</v>
      </c>
      <c r="J382" s="178">
        <f t="shared" si="21"/>
        <v>1</v>
      </c>
      <c r="K382" s="177">
        <v>0.2</v>
      </c>
      <c r="L382" s="178">
        <f t="shared" si="22"/>
        <v>1</v>
      </c>
      <c r="M382" s="328">
        <v>0.2</v>
      </c>
      <c r="N382" s="178">
        <f t="shared" si="23"/>
        <v>1</v>
      </c>
      <c r="O382" s="186" t="s">
        <v>138</v>
      </c>
      <c r="P382" s="329">
        <v>2019</v>
      </c>
      <c r="T382" s="261"/>
    </row>
    <row r="383" spans="1:20" ht="30">
      <c r="A383" s="329">
        <v>321</v>
      </c>
      <c r="B383" s="187" t="s">
        <v>746</v>
      </c>
      <c r="C383" s="188" t="s">
        <v>747</v>
      </c>
      <c r="D383" s="196">
        <v>0.6</v>
      </c>
      <c r="E383" s="196">
        <v>0.6</v>
      </c>
      <c r="F383" s="177"/>
      <c r="G383" s="178"/>
      <c r="H383" s="196"/>
      <c r="I383" s="196">
        <v>0.5</v>
      </c>
      <c r="J383" s="178">
        <f t="shared" si="21"/>
        <v>0.83333333333333337</v>
      </c>
      <c r="K383" s="177">
        <v>0.5</v>
      </c>
      <c r="L383" s="178">
        <f t="shared" si="22"/>
        <v>0.83333333333333337</v>
      </c>
      <c r="M383" s="328">
        <v>0.5</v>
      </c>
      <c r="N383" s="178">
        <f t="shared" si="23"/>
        <v>0.83333333333333337</v>
      </c>
      <c r="O383" s="186" t="s">
        <v>138</v>
      </c>
      <c r="P383" s="329">
        <v>2019</v>
      </c>
      <c r="T383" s="261"/>
    </row>
    <row r="384" spans="1:20" ht="30">
      <c r="A384" s="329">
        <v>322</v>
      </c>
      <c r="B384" s="187">
        <v>337395</v>
      </c>
      <c r="C384" s="188" t="s">
        <v>748</v>
      </c>
      <c r="D384" s="196">
        <v>0.2</v>
      </c>
      <c r="E384" s="196">
        <v>0.2</v>
      </c>
      <c r="F384" s="177"/>
      <c r="G384" s="178"/>
      <c r="H384" s="196"/>
      <c r="I384" s="196">
        <v>0.1</v>
      </c>
      <c r="J384" s="178">
        <f t="shared" ref="J384:J447" si="24">I384/E384</f>
        <v>0.5</v>
      </c>
      <c r="K384" s="177">
        <v>0.1</v>
      </c>
      <c r="L384" s="178">
        <f t="shared" si="22"/>
        <v>0.5</v>
      </c>
      <c r="M384" s="328">
        <v>0.1</v>
      </c>
      <c r="N384" s="178">
        <f t="shared" si="23"/>
        <v>0.5</v>
      </c>
      <c r="O384" s="186" t="s">
        <v>138</v>
      </c>
      <c r="P384" s="329">
        <v>2019</v>
      </c>
      <c r="T384" s="261"/>
    </row>
    <row r="385" spans="1:20" ht="15">
      <c r="A385" s="329">
        <v>323</v>
      </c>
      <c r="B385" s="187">
        <v>345436</v>
      </c>
      <c r="C385" s="188" t="s">
        <v>749</v>
      </c>
      <c r="D385" s="196">
        <v>0.2</v>
      </c>
      <c r="E385" s="196">
        <v>0.2</v>
      </c>
      <c r="F385" s="177"/>
      <c r="G385" s="178"/>
      <c r="H385" s="196"/>
      <c r="I385" s="196">
        <v>0</v>
      </c>
      <c r="J385" s="178">
        <f t="shared" si="24"/>
        <v>0</v>
      </c>
      <c r="K385" s="177">
        <v>0</v>
      </c>
      <c r="L385" s="178">
        <f t="shared" si="22"/>
        <v>0</v>
      </c>
      <c r="M385" s="190">
        <v>0</v>
      </c>
      <c r="N385" s="178">
        <f t="shared" si="23"/>
        <v>0</v>
      </c>
      <c r="O385" s="186" t="s">
        <v>138</v>
      </c>
      <c r="P385" s="329">
        <v>2019</v>
      </c>
      <c r="T385" s="261"/>
    </row>
    <row r="386" spans="1:20" ht="30">
      <c r="A386" s="329">
        <v>324</v>
      </c>
      <c r="B386" s="187" t="s">
        <v>750</v>
      </c>
      <c r="C386" s="188" t="s">
        <v>751</v>
      </c>
      <c r="D386" s="196">
        <v>1</v>
      </c>
      <c r="E386" s="196">
        <v>1</v>
      </c>
      <c r="F386" s="177"/>
      <c r="G386" s="178"/>
      <c r="H386" s="196"/>
      <c r="I386" s="196">
        <v>0.7</v>
      </c>
      <c r="J386" s="178">
        <f t="shared" si="24"/>
        <v>0.7</v>
      </c>
      <c r="K386" s="177">
        <v>0.7</v>
      </c>
      <c r="L386" s="178">
        <f t="shared" si="22"/>
        <v>0.7</v>
      </c>
      <c r="M386" s="190">
        <v>1</v>
      </c>
      <c r="N386" s="178">
        <f t="shared" si="23"/>
        <v>1</v>
      </c>
      <c r="O386" s="186" t="s">
        <v>138</v>
      </c>
      <c r="P386" s="329">
        <v>2019</v>
      </c>
      <c r="T386" s="261"/>
    </row>
    <row r="387" spans="1:20" ht="15">
      <c r="A387" s="329">
        <v>325</v>
      </c>
      <c r="B387" s="187" t="s">
        <v>752</v>
      </c>
      <c r="C387" s="188" t="s">
        <v>753</v>
      </c>
      <c r="D387" s="196">
        <v>0.2</v>
      </c>
      <c r="E387" s="196">
        <v>0.2</v>
      </c>
      <c r="F387" s="177"/>
      <c r="G387" s="178"/>
      <c r="H387" s="196"/>
      <c r="I387" s="196">
        <v>0.2</v>
      </c>
      <c r="J387" s="178">
        <f t="shared" si="24"/>
        <v>1</v>
      </c>
      <c r="K387" s="177">
        <v>0.2</v>
      </c>
      <c r="L387" s="178">
        <f t="shared" si="22"/>
        <v>1</v>
      </c>
      <c r="M387" s="328">
        <v>0.2</v>
      </c>
      <c r="N387" s="178">
        <f t="shared" si="23"/>
        <v>1</v>
      </c>
      <c r="O387" s="186" t="s">
        <v>138</v>
      </c>
      <c r="P387" s="329">
        <v>2019</v>
      </c>
      <c r="T387" s="261"/>
    </row>
    <row r="388" spans="1:20" ht="15">
      <c r="A388" s="329">
        <v>326</v>
      </c>
      <c r="B388" s="187">
        <v>346112</v>
      </c>
      <c r="C388" s="188" t="s">
        <v>754</v>
      </c>
      <c r="D388" s="196">
        <v>0.1</v>
      </c>
      <c r="E388" s="196">
        <v>0.1</v>
      </c>
      <c r="F388" s="177"/>
      <c r="G388" s="178"/>
      <c r="H388" s="196"/>
      <c r="I388" s="196">
        <v>0.1</v>
      </c>
      <c r="J388" s="178">
        <f t="shared" si="24"/>
        <v>1</v>
      </c>
      <c r="K388" s="177">
        <v>0.1</v>
      </c>
      <c r="L388" s="178">
        <f t="shared" si="22"/>
        <v>1</v>
      </c>
      <c r="M388" s="328">
        <v>0.1</v>
      </c>
      <c r="N388" s="178">
        <f t="shared" si="23"/>
        <v>1</v>
      </c>
      <c r="O388" s="186" t="s">
        <v>138</v>
      </c>
      <c r="P388" s="329">
        <v>2019</v>
      </c>
      <c r="T388" s="261"/>
    </row>
    <row r="389" spans="1:20" ht="15">
      <c r="A389" s="329">
        <v>327</v>
      </c>
      <c r="B389" s="187" t="s">
        <v>755</v>
      </c>
      <c r="C389" s="188" t="s">
        <v>756</v>
      </c>
      <c r="D389" s="196">
        <v>0.6</v>
      </c>
      <c r="E389" s="196">
        <v>0.6</v>
      </c>
      <c r="F389" s="177"/>
      <c r="G389" s="178"/>
      <c r="H389" s="196"/>
      <c r="I389" s="196">
        <v>0.6</v>
      </c>
      <c r="J389" s="178">
        <f t="shared" si="24"/>
        <v>1</v>
      </c>
      <c r="K389" s="177">
        <v>0.6</v>
      </c>
      <c r="L389" s="178">
        <f t="shared" si="22"/>
        <v>1</v>
      </c>
      <c r="M389" s="328">
        <v>0.3</v>
      </c>
      <c r="N389" s="178">
        <f t="shared" si="23"/>
        <v>0.5</v>
      </c>
      <c r="O389" s="186" t="s">
        <v>138</v>
      </c>
      <c r="P389" s="329">
        <v>2019</v>
      </c>
      <c r="T389" s="261"/>
    </row>
    <row r="390" spans="1:20" ht="30">
      <c r="A390" s="329">
        <v>328</v>
      </c>
      <c r="B390" s="187" t="s">
        <v>757</v>
      </c>
      <c r="C390" s="188" t="s">
        <v>758</v>
      </c>
      <c r="D390" s="196">
        <v>0.5</v>
      </c>
      <c r="E390" s="196">
        <v>0.5</v>
      </c>
      <c r="F390" s="177"/>
      <c r="G390" s="178"/>
      <c r="H390" s="196"/>
      <c r="I390" s="196">
        <v>0.5</v>
      </c>
      <c r="J390" s="178">
        <f t="shared" si="24"/>
        <v>1</v>
      </c>
      <c r="K390" s="177">
        <v>0.5</v>
      </c>
      <c r="L390" s="178">
        <f t="shared" si="22"/>
        <v>1</v>
      </c>
      <c r="M390" s="328">
        <v>0.3</v>
      </c>
      <c r="N390" s="178">
        <f t="shared" si="23"/>
        <v>0.6</v>
      </c>
      <c r="O390" s="186" t="s">
        <v>138</v>
      </c>
      <c r="P390" s="329">
        <v>2019</v>
      </c>
      <c r="T390" s="261"/>
    </row>
    <row r="391" spans="1:20" ht="30">
      <c r="A391" s="329">
        <v>329</v>
      </c>
      <c r="B391" s="187" t="s">
        <v>759</v>
      </c>
      <c r="C391" s="188" t="s">
        <v>760</v>
      </c>
      <c r="D391" s="196">
        <v>3.2</v>
      </c>
      <c r="E391" s="196">
        <v>3.2</v>
      </c>
      <c r="F391" s="177"/>
      <c r="G391" s="178"/>
      <c r="H391" s="196"/>
      <c r="I391" s="196">
        <v>0</v>
      </c>
      <c r="J391" s="178">
        <f t="shared" si="24"/>
        <v>0</v>
      </c>
      <c r="K391" s="177">
        <v>3.2</v>
      </c>
      <c r="L391" s="178">
        <f t="shared" si="22"/>
        <v>1</v>
      </c>
      <c r="M391" s="328">
        <v>3.2</v>
      </c>
      <c r="N391" s="178">
        <f t="shared" si="23"/>
        <v>1</v>
      </c>
      <c r="O391" s="186" t="s">
        <v>138</v>
      </c>
      <c r="P391" s="329">
        <v>2019</v>
      </c>
      <c r="T391" s="261"/>
    </row>
    <row r="392" spans="1:20" ht="15">
      <c r="A392" s="329">
        <v>330</v>
      </c>
      <c r="B392" s="187" t="s">
        <v>761</v>
      </c>
      <c r="C392" s="188" t="s">
        <v>762</v>
      </c>
      <c r="D392" s="196">
        <v>0.5</v>
      </c>
      <c r="E392" s="196">
        <v>0.5</v>
      </c>
      <c r="F392" s="177"/>
      <c r="G392" s="178"/>
      <c r="H392" s="196"/>
      <c r="I392" s="196">
        <v>0.4</v>
      </c>
      <c r="J392" s="178">
        <f t="shared" si="24"/>
        <v>0.8</v>
      </c>
      <c r="K392" s="177">
        <v>0.4</v>
      </c>
      <c r="L392" s="178">
        <f t="shared" si="22"/>
        <v>0.8</v>
      </c>
      <c r="M392" s="190">
        <v>0.5</v>
      </c>
      <c r="N392" s="178">
        <f t="shared" si="23"/>
        <v>1</v>
      </c>
      <c r="O392" s="186" t="s">
        <v>138</v>
      </c>
      <c r="P392" s="329">
        <v>2019</v>
      </c>
      <c r="T392" s="261"/>
    </row>
    <row r="393" spans="1:20" ht="15">
      <c r="A393" s="329">
        <v>331</v>
      </c>
      <c r="B393" s="187" t="s">
        <v>763</v>
      </c>
      <c r="C393" s="188" t="s">
        <v>764</v>
      </c>
      <c r="D393" s="196">
        <v>0.4</v>
      </c>
      <c r="E393" s="196">
        <v>0.4</v>
      </c>
      <c r="F393" s="177"/>
      <c r="G393" s="178"/>
      <c r="H393" s="196"/>
      <c r="I393" s="196">
        <v>0.2</v>
      </c>
      <c r="J393" s="178">
        <f t="shared" si="24"/>
        <v>0.5</v>
      </c>
      <c r="K393" s="177">
        <v>0.2</v>
      </c>
      <c r="L393" s="178">
        <f t="shared" si="22"/>
        <v>0.5</v>
      </c>
      <c r="M393" s="190">
        <v>0.4</v>
      </c>
      <c r="N393" s="178">
        <f t="shared" si="23"/>
        <v>1</v>
      </c>
      <c r="O393" s="186" t="s">
        <v>138</v>
      </c>
      <c r="P393" s="329">
        <v>2019</v>
      </c>
      <c r="T393" s="261"/>
    </row>
    <row r="394" spans="1:20" ht="15">
      <c r="A394" s="329">
        <v>332</v>
      </c>
      <c r="B394" s="187" t="s">
        <v>765</v>
      </c>
      <c r="C394" s="188" t="s">
        <v>766</v>
      </c>
      <c r="D394" s="196">
        <v>0.4</v>
      </c>
      <c r="E394" s="196">
        <v>0.4</v>
      </c>
      <c r="F394" s="177"/>
      <c r="G394" s="178"/>
      <c r="H394" s="196"/>
      <c r="I394" s="196">
        <v>0.3</v>
      </c>
      <c r="J394" s="178">
        <f t="shared" si="24"/>
        <v>0.74999999999999989</v>
      </c>
      <c r="K394" s="177">
        <v>0.3</v>
      </c>
      <c r="L394" s="178">
        <f t="shared" si="22"/>
        <v>0.74999999999999989</v>
      </c>
      <c r="M394" s="190">
        <v>0.4</v>
      </c>
      <c r="N394" s="178">
        <f t="shared" si="23"/>
        <v>1</v>
      </c>
      <c r="O394" s="186" t="s">
        <v>138</v>
      </c>
      <c r="P394" s="329">
        <v>2019</v>
      </c>
      <c r="T394" s="261"/>
    </row>
    <row r="395" spans="1:20" ht="30">
      <c r="A395" s="329">
        <v>333</v>
      </c>
      <c r="B395" s="187" t="s">
        <v>767</v>
      </c>
      <c r="C395" s="188" t="s">
        <v>768</v>
      </c>
      <c r="D395" s="196">
        <v>2</v>
      </c>
      <c r="E395" s="196">
        <v>2</v>
      </c>
      <c r="F395" s="177"/>
      <c r="G395" s="178"/>
      <c r="H395" s="196"/>
      <c r="I395" s="196">
        <v>1.4</v>
      </c>
      <c r="J395" s="178">
        <f t="shared" si="24"/>
        <v>0.7</v>
      </c>
      <c r="K395" s="177">
        <v>1.4</v>
      </c>
      <c r="L395" s="178">
        <f t="shared" si="22"/>
        <v>0.7</v>
      </c>
      <c r="M395" s="190">
        <v>2</v>
      </c>
      <c r="N395" s="178">
        <f t="shared" si="23"/>
        <v>1</v>
      </c>
      <c r="O395" s="186" t="s">
        <v>138</v>
      </c>
      <c r="P395" s="329">
        <v>2019</v>
      </c>
      <c r="T395" s="261"/>
    </row>
    <row r="396" spans="1:20" ht="15">
      <c r="A396" s="329">
        <v>334</v>
      </c>
      <c r="B396" s="187">
        <v>345576</v>
      </c>
      <c r="C396" s="188" t="s">
        <v>769</v>
      </c>
      <c r="D396" s="196">
        <v>0.3</v>
      </c>
      <c r="E396" s="196">
        <v>0.3</v>
      </c>
      <c r="F396" s="177"/>
      <c r="G396" s="178"/>
      <c r="H396" s="196"/>
      <c r="I396" s="196">
        <v>0.3</v>
      </c>
      <c r="J396" s="178">
        <f t="shared" si="24"/>
        <v>1</v>
      </c>
      <c r="K396" s="177">
        <v>0.3</v>
      </c>
      <c r="L396" s="178">
        <f t="shared" si="22"/>
        <v>1</v>
      </c>
      <c r="M396" s="328">
        <v>0.3</v>
      </c>
      <c r="N396" s="178">
        <f t="shared" si="23"/>
        <v>1</v>
      </c>
      <c r="O396" s="186" t="s">
        <v>138</v>
      </c>
      <c r="P396" s="329">
        <v>2019</v>
      </c>
      <c r="T396" s="261"/>
    </row>
    <row r="397" spans="1:20" ht="30">
      <c r="A397" s="329">
        <v>335</v>
      </c>
      <c r="B397" s="187" t="s">
        <v>770</v>
      </c>
      <c r="C397" s="188" t="s">
        <v>771</v>
      </c>
      <c r="D397" s="196">
        <v>0.4</v>
      </c>
      <c r="E397" s="196">
        <v>0.4</v>
      </c>
      <c r="F397" s="177"/>
      <c r="G397" s="178"/>
      <c r="H397" s="196"/>
      <c r="I397" s="196">
        <v>0.4</v>
      </c>
      <c r="J397" s="178">
        <f t="shared" si="24"/>
        <v>1</v>
      </c>
      <c r="K397" s="177">
        <v>0.4</v>
      </c>
      <c r="L397" s="178">
        <f t="shared" si="22"/>
        <v>1</v>
      </c>
      <c r="M397" s="328">
        <v>0.4</v>
      </c>
      <c r="N397" s="178">
        <f t="shared" si="23"/>
        <v>1</v>
      </c>
      <c r="O397" s="186" t="s">
        <v>138</v>
      </c>
      <c r="P397" s="329">
        <v>2019</v>
      </c>
      <c r="T397" s="261"/>
    </row>
    <row r="398" spans="1:20" ht="30">
      <c r="A398" s="329">
        <v>336</v>
      </c>
      <c r="B398" s="187">
        <v>346113</v>
      </c>
      <c r="C398" s="188" t="s">
        <v>772</v>
      </c>
      <c r="D398" s="196">
        <v>0.1</v>
      </c>
      <c r="E398" s="196">
        <v>0.1</v>
      </c>
      <c r="F398" s="177"/>
      <c r="G398" s="178"/>
      <c r="H398" s="196"/>
      <c r="I398" s="196">
        <v>0.1</v>
      </c>
      <c r="J398" s="178">
        <f t="shared" si="24"/>
        <v>1</v>
      </c>
      <c r="K398" s="177">
        <v>0.1</v>
      </c>
      <c r="L398" s="178">
        <f t="shared" si="22"/>
        <v>1</v>
      </c>
      <c r="M398" s="328">
        <v>0.1</v>
      </c>
      <c r="N398" s="178">
        <f t="shared" si="23"/>
        <v>1</v>
      </c>
      <c r="O398" s="186" t="s">
        <v>138</v>
      </c>
      <c r="P398" s="329">
        <v>2019</v>
      </c>
      <c r="T398" s="261"/>
    </row>
    <row r="399" spans="1:20" ht="30">
      <c r="A399" s="329">
        <v>337</v>
      </c>
      <c r="B399" s="187" t="s">
        <v>773</v>
      </c>
      <c r="C399" s="188" t="s">
        <v>774</v>
      </c>
      <c r="D399" s="196">
        <v>0.6</v>
      </c>
      <c r="E399" s="196">
        <v>0.6</v>
      </c>
      <c r="F399" s="177"/>
      <c r="G399" s="178"/>
      <c r="H399" s="196"/>
      <c r="I399" s="196">
        <v>0.3</v>
      </c>
      <c r="J399" s="178">
        <f t="shared" si="24"/>
        <v>0.5</v>
      </c>
      <c r="K399" s="177">
        <v>0.3</v>
      </c>
      <c r="L399" s="178">
        <f t="shared" si="22"/>
        <v>0.5</v>
      </c>
      <c r="M399" s="328">
        <v>0.3</v>
      </c>
      <c r="N399" s="178">
        <f t="shared" si="23"/>
        <v>0.5</v>
      </c>
      <c r="O399" s="186" t="s">
        <v>138</v>
      </c>
      <c r="P399" s="329">
        <v>2019</v>
      </c>
      <c r="T399" s="261"/>
    </row>
    <row r="400" spans="1:20" ht="30">
      <c r="A400" s="329">
        <v>338</v>
      </c>
      <c r="B400" s="187">
        <v>346114</v>
      </c>
      <c r="C400" s="188" t="s">
        <v>775</v>
      </c>
      <c r="D400" s="196">
        <v>0.4</v>
      </c>
      <c r="E400" s="196">
        <v>0.4</v>
      </c>
      <c r="F400" s="177"/>
      <c r="G400" s="178"/>
      <c r="H400" s="196"/>
      <c r="I400" s="196">
        <v>0.4</v>
      </c>
      <c r="J400" s="178">
        <f t="shared" si="24"/>
        <v>1</v>
      </c>
      <c r="K400" s="177">
        <v>0.4</v>
      </c>
      <c r="L400" s="178">
        <f t="shared" si="22"/>
        <v>1</v>
      </c>
      <c r="M400" s="328">
        <v>0.4</v>
      </c>
      <c r="N400" s="178">
        <f t="shared" si="23"/>
        <v>1</v>
      </c>
      <c r="O400" s="186" t="s">
        <v>138</v>
      </c>
      <c r="P400" s="329">
        <v>2019</v>
      </c>
      <c r="T400" s="261"/>
    </row>
    <row r="401" spans="1:20" ht="30">
      <c r="A401" s="329">
        <v>339</v>
      </c>
      <c r="B401" s="187">
        <v>345668</v>
      </c>
      <c r="C401" s="188" t="s">
        <v>776</v>
      </c>
      <c r="D401" s="196">
        <v>2.9</v>
      </c>
      <c r="E401" s="196">
        <v>2.9</v>
      </c>
      <c r="F401" s="177"/>
      <c r="G401" s="178"/>
      <c r="H401" s="196"/>
      <c r="I401" s="196">
        <v>2.9</v>
      </c>
      <c r="J401" s="178">
        <f t="shared" si="24"/>
        <v>1</v>
      </c>
      <c r="K401" s="177">
        <v>2.9</v>
      </c>
      <c r="L401" s="178">
        <f t="shared" si="22"/>
        <v>1</v>
      </c>
      <c r="M401" s="328">
        <v>2</v>
      </c>
      <c r="N401" s="178">
        <f t="shared" si="23"/>
        <v>0.68965517241379315</v>
      </c>
      <c r="O401" s="186" t="s">
        <v>138</v>
      </c>
      <c r="P401" s="329">
        <v>2019</v>
      </c>
      <c r="T401" s="261"/>
    </row>
    <row r="402" spans="1:20" ht="15">
      <c r="A402" s="329">
        <v>340</v>
      </c>
      <c r="B402" s="187">
        <v>345669</v>
      </c>
      <c r="C402" s="188" t="s">
        <v>777</v>
      </c>
      <c r="D402" s="196">
        <v>1.5</v>
      </c>
      <c r="E402" s="196">
        <v>1.5</v>
      </c>
      <c r="F402" s="177"/>
      <c r="G402" s="178"/>
      <c r="H402" s="196"/>
      <c r="I402" s="196">
        <v>0.5</v>
      </c>
      <c r="J402" s="178">
        <f t="shared" si="24"/>
        <v>0.33333333333333331</v>
      </c>
      <c r="K402" s="177">
        <v>0.5</v>
      </c>
      <c r="L402" s="178">
        <f t="shared" si="22"/>
        <v>0.33333333333333331</v>
      </c>
      <c r="M402" s="190">
        <v>1.5</v>
      </c>
      <c r="N402" s="178">
        <f t="shared" si="23"/>
        <v>1</v>
      </c>
      <c r="O402" s="186" t="s">
        <v>138</v>
      </c>
      <c r="P402" s="329">
        <v>2019</v>
      </c>
      <c r="T402" s="261"/>
    </row>
    <row r="403" spans="1:20" ht="15">
      <c r="A403" s="329">
        <v>341</v>
      </c>
      <c r="B403" s="187" t="s">
        <v>778</v>
      </c>
      <c r="C403" s="188" t="s">
        <v>779</v>
      </c>
      <c r="D403" s="196">
        <v>0.5</v>
      </c>
      <c r="E403" s="196">
        <v>0.5</v>
      </c>
      <c r="F403" s="177"/>
      <c r="G403" s="178"/>
      <c r="H403" s="196"/>
      <c r="I403" s="196">
        <v>0.4</v>
      </c>
      <c r="J403" s="178">
        <f t="shared" si="24"/>
        <v>0.8</v>
      </c>
      <c r="K403" s="177">
        <v>0.4</v>
      </c>
      <c r="L403" s="178">
        <f t="shared" si="22"/>
        <v>0.8</v>
      </c>
      <c r="M403" s="328">
        <v>0.4</v>
      </c>
      <c r="N403" s="178">
        <f t="shared" si="23"/>
        <v>0.8</v>
      </c>
      <c r="O403" s="186" t="s">
        <v>138</v>
      </c>
      <c r="P403" s="329">
        <v>2019</v>
      </c>
      <c r="T403" s="261"/>
    </row>
    <row r="404" spans="1:20" ht="15">
      <c r="A404" s="329">
        <v>342</v>
      </c>
      <c r="B404" s="187" t="s">
        <v>780</v>
      </c>
      <c r="C404" s="188" t="s">
        <v>781</v>
      </c>
      <c r="D404" s="196">
        <v>0.2</v>
      </c>
      <c r="E404" s="196">
        <v>0.2</v>
      </c>
      <c r="F404" s="177"/>
      <c r="G404" s="178"/>
      <c r="H404" s="196"/>
      <c r="I404" s="196">
        <v>0.2</v>
      </c>
      <c r="J404" s="178">
        <f t="shared" si="24"/>
        <v>1</v>
      </c>
      <c r="K404" s="177">
        <v>0.2</v>
      </c>
      <c r="L404" s="178">
        <f t="shared" si="22"/>
        <v>1</v>
      </c>
      <c r="M404" s="328">
        <v>0.2</v>
      </c>
      <c r="N404" s="178">
        <f t="shared" si="23"/>
        <v>1</v>
      </c>
      <c r="O404" s="186" t="s">
        <v>138</v>
      </c>
      <c r="P404" s="329">
        <v>2019</v>
      </c>
      <c r="T404" s="261"/>
    </row>
    <row r="405" spans="1:20" ht="15">
      <c r="A405" s="329">
        <v>343</v>
      </c>
      <c r="B405" s="187" t="s">
        <v>782</v>
      </c>
      <c r="C405" s="188" t="s">
        <v>783</v>
      </c>
      <c r="D405" s="196">
        <v>1.1000000000000001</v>
      </c>
      <c r="E405" s="196">
        <v>1.1000000000000001</v>
      </c>
      <c r="F405" s="177"/>
      <c r="G405" s="178"/>
      <c r="H405" s="196"/>
      <c r="I405" s="196">
        <v>0.8</v>
      </c>
      <c r="J405" s="178">
        <f t="shared" si="24"/>
        <v>0.72727272727272729</v>
      </c>
      <c r="K405" s="177">
        <v>0.8</v>
      </c>
      <c r="L405" s="178">
        <f t="shared" si="22"/>
        <v>0.72727272727272729</v>
      </c>
      <c r="M405" s="328">
        <v>1.1000000000000001</v>
      </c>
      <c r="N405" s="178">
        <f t="shared" si="23"/>
        <v>1</v>
      </c>
      <c r="O405" s="186" t="s">
        <v>138</v>
      </c>
      <c r="P405" s="329">
        <v>2019</v>
      </c>
      <c r="T405" s="261"/>
    </row>
    <row r="406" spans="1:20" ht="15">
      <c r="A406" s="329">
        <v>344</v>
      </c>
      <c r="B406" s="187">
        <v>345673</v>
      </c>
      <c r="C406" s="188" t="s">
        <v>784</v>
      </c>
      <c r="D406" s="196">
        <v>0.8</v>
      </c>
      <c r="E406" s="196">
        <v>0.8</v>
      </c>
      <c r="F406" s="177"/>
      <c r="G406" s="178"/>
      <c r="H406" s="196"/>
      <c r="I406" s="196">
        <v>0.8</v>
      </c>
      <c r="J406" s="178">
        <f t="shared" si="24"/>
        <v>1</v>
      </c>
      <c r="K406" s="177">
        <v>0.8</v>
      </c>
      <c r="L406" s="178">
        <f t="shared" si="22"/>
        <v>1</v>
      </c>
      <c r="M406" s="328">
        <v>0.5</v>
      </c>
      <c r="N406" s="178">
        <f t="shared" si="23"/>
        <v>0.625</v>
      </c>
      <c r="O406" s="186" t="s">
        <v>138</v>
      </c>
      <c r="P406" s="329">
        <v>2019</v>
      </c>
      <c r="T406" s="261"/>
    </row>
    <row r="407" spans="1:20" ht="15">
      <c r="A407" s="329">
        <v>345</v>
      </c>
      <c r="B407" s="187">
        <v>345725</v>
      </c>
      <c r="C407" s="188" t="s">
        <v>785</v>
      </c>
      <c r="D407" s="196">
        <v>0.9</v>
      </c>
      <c r="E407" s="196">
        <v>0.9</v>
      </c>
      <c r="F407" s="177"/>
      <c r="G407" s="178"/>
      <c r="H407" s="196"/>
      <c r="I407" s="196">
        <v>0.5</v>
      </c>
      <c r="J407" s="178">
        <f t="shared" si="24"/>
        <v>0.55555555555555558</v>
      </c>
      <c r="K407" s="177">
        <v>0.5</v>
      </c>
      <c r="L407" s="178">
        <f t="shared" si="22"/>
        <v>0.55555555555555558</v>
      </c>
      <c r="M407" s="328">
        <v>0.9</v>
      </c>
      <c r="N407" s="178">
        <f t="shared" si="23"/>
        <v>1</v>
      </c>
      <c r="O407" s="186" t="s">
        <v>138</v>
      </c>
      <c r="P407" s="329">
        <v>2019</v>
      </c>
      <c r="T407" s="261"/>
    </row>
    <row r="408" spans="1:20" ht="30">
      <c r="A408" s="329">
        <v>346</v>
      </c>
      <c r="B408" s="187" t="s">
        <v>786</v>
      </c>
      <c r="C408" s="188" t="s">
        <v>787</v>
      </c>
      <c r="D408" s="196">
        <v>0.2</v>
      </c>
      <c r="E408" s="196">
        <v>0.2</v>
      </c>
      <c r="F408" s="177"/>
      <c r="G408" s="178"/>
      <c r="H408" s="196"/>
      <c r="I408" s="196">
        <v>0.2</v>
      </c>
      <c r="J408" s="178">
        <f t="shared" si="24"/>
        <v>1</v>
      </c>
      <c r="K408" s="177">
        <v>0.2</v>
      </c>
      <c r="L408" s="178">
        <f t="shared" si="22"/>
        <v>1</v>
      </c>
      <c r="M408" s="328">
        <v>0.2</v>
      </c>
      <c r="N408" s="178">
        <f t="shared" si="23"/>
        <v>1</v>
      </c>
      <c r="O408" s="186" t="s">
        <v>138</v>
      </c>
      <c r="P408" s="329">
        <v>2019</v>
      </c>
      <c r="T408" s="261"/>
    </row>
    <row r="409" spans="1:20" ht="30">
      <c r="A409" s="329">
        <v>347</v>
      </c>
      <c r="B409" s="187" t="s">
        <v>788</v>
      </c>
      <c r="C409" s="188" t="s">
        <v>789</v>
      </c>
      <c r="D409" s="196">
        <v>0.2</v>
      </c>
      <c r="E409" s="196">
        <v>0.2</v>
      </c>
      <c r="F409" s="177"/>
      <c r="G409" s="178"/>
      <c r="H409" s="196"/>
      <c r="I409" s="196">
        <v>0.2</v>
      </c>
      <c r="J409" s="178">
        <f t="shared" si="24"/>
        <v>1</v>
      </c>
      <c r="K409" s="177">
        <v>0.2</v>
      </c>
      <c r="L409" s="178">
        <f t="shared" si="22"/>
        <v>1</v>
      </c>
      <c r="M409" s="328">
        <v>0.2</v>
      </c>
      <c r="N409" s="178">
        <f t="shared" si="23"/>
        <v>1</v>
      </c>
      <c r="O409" s="186" t="s">
        <v>138</v>
      </c>
      <c r="P409" s="329">
        <v>2019</v>
      </c>
      <c r="T409" s="261"/>
    </row>
    <row r="410" spans="1:20" ht="15">
      <c r="A410" s="329">
        <v>348</v>
      </c>
      <c r="B410" s="187">
        <v>345727</v>
      </c>
      <c r="C410" s="188" t="s">
        <v>790</v>
      </c>
      <c r="D410" s="196">
        <v>1.4</v>
      </c>
      <c r="E410" s="196">
        <v>1.4</v>
      </c>
      <c r="F410" s="177"/>
      <c r="G410" s="178"/>
      <c r="H410" s="196"/>
      <c r="I410" s="196">
        <v>1</v>
      </c>
      <c r="J410" s="178">
        <f t="shared" si="24"/>
        <v>0.7142857142857143</v>
      </c>
      <c r="K410" s="177">
        <v>1</v>
      </c>
      <c r="L410" s="178">
        <f t="shared" si="22"/>
        <v>0.7142857142857143</v>
      </c>
      <c r="M410" s="328">
        <v>1.4</v>
      </c>
      <c r="N410" s="178">
        <f t="shared" si="23"/>
        <v>1</v>
      </c>
      <c r="O410" s="186" t="s">
        <v>138</v>
      </c>
      <c r="P410" s="329">
        <v>2019</v>
      </c>
      <c r="T410" s="261"/>
    </row>
    <row r="411" spans="1:20" ht="15">
      <c r="A411" s="329">
        <v>349</v>
      </c>
      <c r="B411" s="187">
        <v>345729</v>
      </c>
      <c r="C411" s="188" t="s">
        <v>791</v>
      </c>
      <c r="D411" s="196">
        <v>0.6</v>
      </c>
      <c r="E411" s="196">
        <v>0.6</v>
      </c>
      <c r="F411" s="177"/>
      <c r="G411" s="178"/>
      <c r="H411" s="196"/>
      <c r="I411" s="196">
        <v>0</v>
      </c>
      <c r="J411" s="178">
        <f t="shared" si="24"/>
        <v>0</v>
      </c>
      <c r="K411" s="177">
        <v>0</v>
      </c>
      <c r="L411" s="178">
        <f t="shared" si="22"/>
        <v>0</v>
      </c>
      <c r="M411" s="196">
        <v>0.6</v>
      </c>
      <c r="N411" s="178">
        <f t="shared" si="23"/>
        <v>1</v>
      </c>
      <c r="O411" s="186" t="s">
        <v>138</v>
      </c>
      <c r="P411" s="329">
        <v>2019</v>
      </c>
      <c r="T411" s="261"/>
    </row>
    <row r="412" spans="1:20" ht="30">
      <c r="A412" s="329">
        <v>350</v>
      </c>
      <c r="B412" s="187" t="s">
        <v>792</v>
      </c>
      <c r="C412" s="188" t="s">
        <v>793</v>
      </c>
      <c r="D412" s="196">
        <v>0.6</v>
      </c>
      <c r="E412" s="196">
        <v>0.6</v>
      </c>
      <c r="F412" s="177"/>
      <c r="G412" s="178"/>
      <c r="H412" s="196"/>
      <c r="I412" s="196">
        <v>0.4</v>
      </c>
      <c r="J412" s="178">
        <f t="shared" si="24"/>
        <v>0.66666666666666674</v>
      </c>
      <c r="K412" s="177">
        <v>0.4</v>
      </c>
      <c r="L412" s="178">
        <f t="shared" si="22"/>
        <v>0.66666666666666674</v>
      </c>
      <c r="M412" s="190">
        <v>0.6</v>
      </c>
      <c r="N412" s="178">
        <f t="shared" si="23"/>
        <v>1</v>
      </c>
      <c r="O412" s="186" t="s">
        <v>138</v>
      </c>
      <c r="P412" s="329">
        <v>2019</v>
      </c>
      <c r="T412" s="261"/>
    </row>
    <row r="413" spans="1:20" ht="30">
      <c r="A413" s="329">
        <v>351</v>
      </c>
      <c r="B413" s="187" t="s">
        <v>794</v>
      </c>
      <c r="C413" s="188" t="s">
        <v>795</v>
      </c>
      <c r="D413" s="196">
        <v>0.5</v>
      </c>
      <c r="E413" s="196">
        <v>0.5</v>
      </c>
      <c r="F413" s="177"/>
      <c r="G413" s="178"/>
      <c r="H413" s="196"/>
      <c r="I413" s="196">
        <v>0.2</v>
      </c>
      <c r="J413" s="178">
        <f t="shared" si="24"/>
        <v>0.4</v>
      </c>
      <c r="K413" s="177">
        <v>0.2</v>
      </c>
      <c r="L413" s="178">
        <f t="shared" si="22"/>
        <v>0.4</v>
      </c>
      <c r="M413" s="190">
        <v>0.5</v>
      </c>
      <c r="N413" s="178">
        <f t="shared" si="23"/>
        <v>1</v>
      </c>
      <c r="O413" s="186" t="s">
        <v>138</v>
      </c>
      <c r="P413" s="329">
        <v>2019</v>
      </c>
      <c r="T413" s="261"/>
    </row>
    <row r="414" spans="1:20" ht="30">
      <c r="A414" s="329">
        <v>352</v>
      </c>
      <c r="B414" s="187" t="s">
        <v>796</v>
      </c>
      <c r="C414" s="188" t="s">
        <v>797</v>
      </c>
      <c r="D414" s="196">
        <v>0.6</v>
      </c>
      <c r="E414" s="196">
        <v>0.6</v>
      </c>
      <c r="F414" s="177"/>
      <c r="G414" s="178"/>
      <c r="H414" s="196"/>
      <c r="I414" s="196">
        <v>0.6</v>
      </c>
      <c r="J414" s="178">
        <f t="shared" si="24"/>
        <v>1</v>
      </c>
      <c r="K414" s="177">
        <v>0.6</v>
      </c>
      <c r="L414" s="178">
        <f t="shared" si="22"/>
        <v>1</v>
      </c>
      <c r="M414" s="196">
        <v>0.4</v>
      </c>
      <c r="N414" s="178">
        <f t="shared" si="23"/>
        <v>0.66666666666666674</v>
      </c>
      <c r="O414" s="186" t="s">
        <v>138</v>
      </c>
      <c r="P414" s="329">
        <v>2019</v>
      </c>
      <c r="T414" s="261"/>
    </row>
    <row r="415" spans="1:20" ht="30">
      <c r="A415" s="329">
        <v>353</v>
      </c>
      <c r="B415" s="187" t="s">
        <v>798</v>
      </c>
      <c r="C415" s="188" t="s">
        <v>799</v>
      </c>
      <c r="D415" s="196">
        <v>0.6</v>
      </c>
      <c r="E415" s="196">
        <v>0.6</v>
      </c>
      <c r="F415" s="177"/>
      <c r="G415" s="178"/>
      <c r="H415" s="196"/>
      <c r="I415" s="196">
        <v>0.6</v>
      </c>
      <c r="J415" s="178">
        <f t="shared" si="24"/>
        <v>1</v>
      </c>
      <c r="K415" s="177">
        <v>0.6</v>
      </c>
      <c r="L415" s="178">
        <f t="shared" si="22"/>
        <v>1</v>
      </c>
      <c r="M415" s="196">
        <v>0.4</v>
      </c>
      <c r="N415" s="178">
        <f t="shared" si="23"/>
        <v>0.66666666666666674</v>
      </c>
      <c r="O415" s="186" t="s">
        <v>138</v>
      </c>
      <c r="P415" s="329">
        <v>2019</v>
      </c>
      <c r="T415" s="261"/>
    </row>
    <row r="416" spans="1:20" ht="30">
      <c r="A416" s="329">
        <v>354</v>
      </c>
      <c r="B416" s="187">
        <v>345845</v>
      </c>
      <c r="C416" s="188" t="s">
        <v>800</v>
      </c>
      <c r="D416" s="196">
        <v>0.6</v>
      </c>
      <c r="E416" s="196">
        <v>0.6</v>
      </c>
      <c r="F416" s="177"/>
      <c r="G416" s="178"/>
      <c r="H416" s="196"/>
      <c r="I416" s="196">
        <v>0.6</v>
      </c>
      <c r="J416" s="178">
        <f t="shared" si="24"/>
        <v>1</v>
      </c>
      <c r="K416" s="177">
        <v>0.6</v>
      </c>
      <c r="L416" s="178">
        <f t="shared" si="22"/>
        <v>1</v>
      </c>
      <c r="M416" s="196">
        <v>0.4</v>
      </c>
      <c r="N416" s="178">
        <f t="shared" si="23"/>
        <v>0.66666666666666674</v>
      </c>
      <c r="O416" s="186" t="s">
        <v>138</v>
      </c>
      <c r="P416" s="329">
        <v>2019</v>
      </c>
      <c r="T416" s="261"/>
    </row>
    <row r="417" spans="1:20" ht="30">
      <c r="A417" s="329">
        <v>355</v>
      </c>
      <c r="B417" s="187">
        <v>345745</v>
      </c>
      <c r="C417" s="188" t="s">
        <v>801</v>
      </c>
      <c r="D417" s="196">
        <v>0.2</v>
      </c>
      <c r="E417" s="196">
        <v>0.2</v>
      </c>
      <c r="F417" s="177"/>
      <c r="G417" s="178"/>
      <c r="H417" s="196"/>
      <c r="I417" s="196">
        <v>0</v>
      </c>
      <c r="J417" s="178">
        <f t="shared" si="24"/>
        <v>0</v>
      </c>
      <c r="K417" s="177">
        <v>0</v>
      </c>
      <c r="L417" s="178">
        <f t="shared" si="22"/>
        <v>0</v>
      </c>
      <c r="M417" s="190">
        <v>0.2</v>
      </c>
      <c r="N417" s="178">
        <f t="shared" si="23"/>
        <v>1</v>
      </c>
      <c r="O417" s="186" t="s">
        <v>138</v>
      </c>
      <c r="P417" s="329">
        <v>2019</v>
      </c>
      <c r="T417" s="261"/>
    </row>
    <row r="418" spans="1:20" ht="30">
      <c r="A418" s="329">
        <v>356</v>
      </c>
      <c r="B418" s="187">
        <v>345860</v>
      </c>
      <c r="C418" s="188" t="s">
        <v>802</v>
      </c>
      <c r="D418" s="196">
        <v>1.9</v>
      </c>
      <c r="E418" s="196">
        <v>1.9</v>
      </c>
      <c r="F418" s="177"/>
      <c r="G418" s="178"/>
      <c r="H418" s="196"/>
      <c r="I418" s="196">
        <v>1.2</v>
      </c>
      <c r="J418" s="178">
        <f t="shared" si="24"/>
        <v>0.63157894736842102</v>
      </c>
      <c r="K418" s="177">
        <v>1.2</v>
      </c>
      <c r="L418" s="178">
        <f t="shared" si="22"/>
        <v>0.63157894736842102</v>
      </c>
      <c r="M418" s="190">
        <v>1.9</v>
      </c>
      <c r="N418" s="178">
        <f t="shared" si="23"/>
        <v>1</v>
      </c>
      <c r="O418" s="186" t="s">
        <v>138</v>
      </c>
      <c r="P418" s="329">
        <v>2019</v>
      </c>
      <c r="T418" s="261"/>
    </row>
    <row r="419" spans="1:20" ht="15">
      <c r="A419" s="329">
        <v>357</v>
      </c>
      <c r="B419" s="187">
        <v>335872</v>
      </c>
      <c r="C419" s="188" t="s">
        <v>803</v>
      </c>
      <c r="D419" s="196">
        <v>0.3</v>
      </c>
      <c r="E419" s="196">
        <v>0.3</v>
      </c>
      <c r="F419" s="177"/>
      <c r="G419" s="178"/>
      <c r="H419" s="196"/>
      <c r="I419" s="196">
        <v>0</v>
      </c>
      <c r="J419" s="178">
        <f t="shared" si="24"/>
        <v>0</v>
      </c>
      <c r="K419" s="177">
        <v>0</v>
      </c>
      <c r="L419" s="178">
        <f t="shared" si="22"/>
        <v>0</v>
      </c>
      <c r="M419" s="190">
        <v>0.3</v>
      </c>
      <c r="N419" s="178">
        <f t="shared" si="23"/>
        <v>1</v>
      </c>
      <c r="O419" s="186" t="s">
        <v>138</v>
      </c>
      <c r="P419" s="329">
        <v>2019</v>
      </c>
      <c r="T419" s="261"/>
    </row>
    <row r="420" spans="1:20" ht="15">
      <c r="A420" s="329">
        <v>358</v>
      </c>
      <c r="B420" s="187">
        <v>336441</v>
      </c>
      <c r="C420" s="188" t="s">
        <v>804</v>
      </c>
      <c r="D420" s="196">
        <v>0.3</v>
      </c>
      <c r="E420" s="196">
        <v>0.3</v>
      </c>
      <c r="F420" s="177"/>
      <c r="G420" s="178"/>
      <c r="H420" s="196"/>
      <c r="I420" s="196">
        <v>0.3</v>
      </c>
      <c r="J420" s="178">
        <f t="shared" si="24"/>
        <v>1</v>
      </c>
      <c r="K420" s="177">
        <v>0.3</v>
      </c>
      <c r="L420" s="178">
        <f t="shared" si="22"/>
        <v>1</v>
      </c>
      <c r="M420" s="328">
        <v>0.3</v>
      </c>
      <c r="N420" s="178">
        <f t="shared" si="23"/>
        <v>1</v>
      </c>
      <c r="O420" s="186" t="s">
        <v>138</v>
      </c>
      <c r="P420" s="329">
        <v>2019</v>
      </c>
      <c r="T420" s="261"/>
    </row>
    <row r="421" spans="1:20" ht="15">
      <c r="A421" s="329">
        <v>359</v>
      </c>
      <c r="B421" s="187">
        <v>345862</v>
      </c>
      <c r="C421" s="188" t="s">
        <v>805</v>
      </c>
      <c r="D421" s="196">
        <v>0.3</v>
      </c>
      <c r="E421" s="196">
        <v>0.3</v>
      </c>
      <c r="F421" s="177"/>
      <c r="G421" s="178"/>
      <c r="H421" s="196"/>
      <c r="I421" s="196">
        <v>0</v>
      </c>
      <c r="J421" s="178">
        <f t="shared" si="24"/>
        <v>0</v>
      </c>
      <c r="K421" s="177">
        <v>0</v>
      </c>
      <c r="L421" s="178">
        <f t="shared" si="22"/>
        <v>0</v>
      </c>
      <c r="M421" s="190">
        <v>0.3</v>
      </c>
      <c r="N421" s="178">
        <f t="shared" si="23"/>
        <v>1</v>
      </c>
      <c r="O421" s="186" t="s">
        <v>138</v>
      </c>
      <c r="P421" s="329">
        <v>2019</v>
      </c>
      <c r="T421" s="261"/>
    </row>
    <row r="422" spans="1:20" ht="30">
      <c r="A422" s="329">
        <v>360</v>
      </c>
      <c r="B422" s="187" t="s">
        <v>806</v>
      </c>
      <c r="C422" s="188" t="s">
        <v>807</v>
      </c>
      <c r="D422" s="196">
        <v>0.6</v>
      </c>
      <c r="E422" s="196">
        <v>0.6</v>
      </c>
      <c r="F422" s="177"/>
      <c r="G422" s="178"/>
      <c r="H422" s="196"/>
      <c r="I422" s="196">
        <v>0.5</v>
      </c>
      <c r="J422" s="178">
        <f t="shared" si="24"/>
        <v>0.83333333333333337</v>
      </c>
      <c r="K422" s="177">
        <v>0.5</v>
      </c>
      <c r="L422" s="178">
        <f t="shared" si="22"/>
        <v>0.83333333333333337</v>
      </c>
      <c r="M422" s="190">
        <v>0.6</v>
      </c>
      <c r="N422" s="178">
        <f t="shared" si="23"/>
        <v>1</v>
      </c>
      <c r="O422" s="186" t="s">
        <v>138</v>
      </c>
      <c r="P422" s="329">
        <v>2019</v>
      </c>
      <c r="T422" s="261"/>
    </row>
    <row r="423" spans="1:20" ht="15">
      <c r="A423" s="329">
        <v>361</v>
      </c>
      <c r="B423" s="187">
        <v>345867</v>
      </c>
      <c r="C423" s="188" t="s">
        <v>808</v>
      </c>
      <c r="D423" s="196">
        <v>1.3</v>
      </c>
      <c r="E423" s="196">
        <v>1.3</v>
      </c>
      <c r="F423" s="177"/>
      <c r="G423" s="178"/>
      <c r="H423" s="196"/>
      <c r="I423" s="196">
        <v>1.2</v>
      </c>
      <c r="J423" s="178">
        <f t="shared" si="24"/>
        <v>0.92307692307692302</v>
      </c>
      <c r="K423" s="177">
        <v>1.2</v>
      </c>
      <c r="L423" s="178">
        <f t="shared" si="22"/>
        <v>0.92307692307692302</v>
      </c>
      <c r="M423" s="190">
        <v>1.3</v>
      </c>
      <c r="N423" s="178">
        <f t="shared" si="23"/>
        <v>1</v>
      </c>
      <c r="O423" s="186" t="s">
        <v>138</v>
      </c>
      <c r="P423" s="329">
        <v>2019</v>
      </c>
      <c r="T423" s="261"/>
    </row>
    <row r="424" spans="1:20" ht="15">
      <c r="A424" s="329">
        <v>362</v>
      </c>
      <c r="B424" s="187">
        <v>345868</v>
      </c>
      <c r="C424" s="188" t="s">
        <v>809</v>
      </c>
      <c r="D424" s="196">
        <v>0.4</v>
      </c>
      <c r="E424" s="196">
        <v>0.4</v>
      </c>
      <c r="F424" s="177"/>
      <c r="G424" s="178"/>
      <c r="H424" s="196"/>
      <c r="I424" s="196">
        <v>0</v>
      </c>
      <c r="J424" s="178">
        <f t="shared" si="24"/>
        <v>0</v>
      </c>
      <c r="K424" s="177">
        <v>0</v>
      </c>
      <c r="L424" s="178">
        <f t="shared" si="22"/>
        <v>0</v>
      </c>
      <c r="M424" s="190">
        <v>0.4</v>
      </c>
      <c r="N424" s="178">
        <f t="shared" si="23"/>
        <v>1</v>
      </c>
      <c r="O424" s="186" t="s">
        <v>138</v>
      </c>
      <c r="P424" s="329">
        <v>2019</v>
      </c>
      <c r="T424" s="261"/>
    </row>
    <row r="425" spans="1:20" ht="15">
      <c r="A425" s="329">
        <v>363</v>
      </c>
      <c r="B425" s="187" t="s">
        <v>810</v>
      </c>
      <c r="C425" s="188" t="s">
        <v>811</v>
      </c>
      <c r="D425" s="196">
        <v>1.5</v>
      </c>
      <c r="E425" s="196">
        <v>1.5</v>
      </c>
      <c r="F425" s="177"/>
      <c r="G425" s="178"/>
      <c r="H425" s="196"/>
      <c r="I425" s="196">
        <v>0.9</v>
      </c>
      <c r="J425" s="178">
        <f t="shared" si="24"/>
        <v>0.6</v>
      </c>
      <c r="K425" s="177">
        <v>0.9</v>
      </c>
      <c r="L425" s="178">
        <f t="shared" si="22"/>
        <v>0.6</v>
      </c>
      <c r="M425" s="190">
        <v>1.5</v>
      </c>
      <c r="N425" s="178">
        <f t="shared" si="23"/>
        <v>1</v>
      </c>
      <c r="O425" s="186" t="s">
        <v>138</v>
      </c>
      <c r="P425" s="329">
        <v>2019</v>
      </c>
      <c r="T425" s="261"/>
    </row>
    <row r="426" spans="1:20" ht="15">
      <c r="A426" s="329">
        <v>364</v>
      </c>
      <c r="B426" s="187" t="s">
        <v>812</v>
      </c>
      <c r="C426" s="188" t="s">
        <v>813</v>
      </c>
      <c r="D426" s="196">
        <v>0.5</v>
      </c>
      <c r="E426" s="196">
        <v>0.5</v>
      </c>
      <c r="F426" s="177"/>
      <c r="G426" s="178"/>
      <c r="H426" s="196"/>
      <c r="I426" s="196">
        <v>0.5</v>
      </c>
      <c r="J426" s="178">
        <f t="shared" si="24"/>
        <v>1</v>
      </c>
      <c r="K426" s="177">
        <v>0.4</v>
      </c>
      <c r="L426" s="178">
        <f t="shared" si="22"/>
        <v>0.8</v>
      </c>
      <c r="M426" s="190">
        <v>0.5</v>
      </c>
      <c r="N426" s="178">
        <f t="shared" si="23"/>
        <v>1</v>
      </c>
      <c r="O426" s="186" t="s">
        <v>138</v>
      </c>
      <c r="P426" s="329">
        <v>2019</v>
      </c>
      <c r="T426" s="261"/>
    </row>
    <row r="427" spans="1:20" ht="15">
      <c r="A427" s="329">
        <v>365</v>
      </c>
      <c r="B427" s="187" t="s">
        <v>814</v>
      </c>
      <c r="C427" s="188" t="s">
        <v>815</v>
      </c>
      <c r="D427" s="196">
        <v>0.6</v>
      </c>
      <c r="E427" s="196">
        <v>0.6</v>
      </c>
      <c r="F427" s="177"/>
      <c r="G427" s="178"/>
      <c r="H427" s="196"/>
      <c r="I427" s="196">
        <v>0.5</v>
      </c>
      <c r="J427" s="178">
        <f t="shared" si="24"/>
        <v>0.83333333333333337</v>
      </c>
      <c r="K427" s="177">
        <v>0.5</v>
      </c>
      <c r="L427" s="178">
        <f t="shared" si="22"/>
        <v>0.83333333333333337</v>
      </c>
      <c r="M427" s="190">
        <v>0.6</v>
      </c>
      <c r="N427" s="178">
        <f t="shared" si="23"/>
        <v>1</v>
      </c>
      <c r="O427" s="186" t="s">
        <v>138</v>
      </c>
      <c r="P427" s="329">
        <v>2019</v>
      </c>
      <c r="T427" s="261"/>
    </row>
    <row r="428" spans="1:20" ht="15">
      <c r="A428" s="329">
        <v>366</v>
      </c>
      <c r="B428" s="187" t="s">
        <v>816</v>
      </c>
      <c r="C428" s="188" t="s">
        <v>817</v>
      </c>
      <c r="D428" s="196">
        <v>0.2</v>
      </c>
      <c r="E428" s="196">
        <v>0.2</v>
      </c>
      <c r="F428" s="177"/>
      <c r="G428" s="178"/>
      <c r="H428" s="196"/>
      <c r="I428" s="196">
        <v>0.2</v>
      </c>
      <c r="J428" s="178">
        <f t="shared" si="24"/>
        <v>1</v>
      </c>
      <c r="K428" s="177">
        <v>0.2</v>
      </c>
      <c r="L428" s="178">
        <f t="shared" si="22"/>
        <v>1</v>
      </c>
      <c r="M428" s="328">
        <v>0.2</v>
      </c>
      <c r="N428" s="178">
        <f t="shared" si="23"/>
        <v>1</v>
      </c>
      <c r="O428" s="186" t="s">
        <v>138</v>
      </c>
      <c r="P428" s="329">
        <v>2019</v>
      </c>
      <c r="T428" s="261"/>
    </row>
    <row r="429" spans="1:20" ht="30">
      <c r="A429" s="329">
        <v>367</v>
      </c>
      <c r="B429" s="187" t="s">
        <v>818</v>
      </c>
      <c r="C429" s="188" t="s">
        <v>819</v>
      </c>
      <c r="D429" s="196">
        <v>0.2</v>
      </c>
      <c r="E429" s="196">
        <v>0.2</v>
      </c>
      <c r="F429" s="177"/>
      <c r="G429" s="178"/>
      <c r="H429" s="196"/>
      <c r="I429" s="196">
        <v>0.2</v>
      </c>
      <c r="J429" s="178">
        <f t="shared" si="24"/>
        <v>1</v>
      </c>
      <c r="K429" s="177">
        <v>0.2</v>
      </c>
      <c r="L429" s="178">
        <f t="shared" si="22"/>
        <v>1</v>
      </c>
      <c r="M429" s="328">
        <v>0.2</v>
      </c>
      <c r="N429" s="178">
        <f t="shared" si="23"/>
        <v>1</v>
      </c>
      <c r="O429" s="186" t="s">
        <v>138</v>
      </c>
      <c r="P429" s="329">
        <v>2019</v>
      </c>
      <c r="T429" s="261"/>
    </row>
    <row r="430" spans="1:20" ht="15">
      <c r="A430" s="329">
        <v>368</v>
      </c>
      <c r="B430" s="187" t="s">
        <v>820</v>
      </c>
      <c r="C430" s="188" t="s">
        <v>821</v>
      </c>
      <c r="D430" s="196">
        <v>0.5</v>
      </c>
      <c r="E430" s="196">
        <v>0.5</v>
      </c>
      <c r="F430" s="177"/>
      <c r="G430" s="178"/>
      <c r="H430" s="196"/>
      <c r="I430" s="196">
        <v>0.5</v>
      </c>
      <c r="J430" s="178">
        <f t="shared" si="24"/>
        <v>1</v>
      </c>
      <c r="K430" s="177">
        <v>0.5</v>
      </c>
      <c r="L430" s="178">
        <f t="shared" si="22"/>
        <v>1</v>
      </c>
      <c r="M430" s="328">
        <v>0.3</v>
      </c>
      <c r="N430" s="178">
        <f t="shared" si="23"/>
        <v>0.6</v>
      </c>
      <c r="O430" s="186" t="s">
        <v>138</v>
      </c>
      <c r="P430" s="329">
        <v>2019</v>
      </c>
      <c r="T430" s="261"/>
    </row>
    <row r="431" spans="1:20" ht="15">
      <c r="A431" s="329">
        <v>369</v>
      </c>
      <c r="B431" s="187" t="s">
        <v>822</v>
      </c>
      <c r="C431" s="188" t="s">
        <v>823</v>
      </c>
      <c r="D431" s="196">
        <v>0.4</v>
      </c>
      <c r="E431" s="196">
        <v>0.4</v>
      </c>
      <c r="F431" s="177"/>
      <c r="G431" s="178"/>
      <c r="H431" s="196"/>
      <c r="I431" s="196">
        <v>0.4</v>
      </c>
      <c r="J431" s="178">
        <f t="shared" si="24"/>
        <v>1</v>
      </c>
      <c r="K431" s="177">
        <v>0.4</v>
      </c>
      <c r="L431" s="178">
        <f t="shared" si="22"/>
        <v>1</v>
      </c>
      <c r="M431" s="328">
        <v>0.4</v>
      </c>
      <c r="N431" s="178">
        <f t="shared" si="23"/>
        <v>1</v>
      </c>
      <c r="O431" s="186" t="s">
        <v>138</v>
      </c>
      <c r="P431" s="329">
        <v>2019</v>
      </c>
      <c r="T431" s="261"/>
    </row>
    <row r="432" spans="1:20" ht="30">
      <c r="A432" s="329">
        <v>370</v>
      </c>
      <c r="B432" s="187" t="s">
        <v>824</v>
      </c>
      <c r="C432" s="188" t="s">
        <v>825</v>
      </c>
      <c r="D432" s="196">
        <v>0.7</v>
      </c>
      <c r="E432" s="196">
        <v>0.7</v>
      </c>
      <c r="F432" s="177"/>
      <c r="G432" s="178"/>
      <c r="H432" s="196"/>
      <c r="I432" s="196">
        <v>0.6</v>
      </c>
      <c r="J432" s="178">
        <f t="shared" si="24"/>
        <v>0.85714285714285721</v>
      </c>
      <c r="K432" s="177">
        <v>0.6</v>
      </c>
      <c r="L432" s="178">
        <f t="shared" si="22"/>
        <v>0.85714285714285721</v>
      </c>
      <c r="M432" s="190">
        <v>0.7</v>
      </c>
      <c r="N432" s="178">
        <f t="shared" si="23"/>
        <v>1</v>
      </c>
      <c r="O432" s="186" t="s">
        <v>138</v>
      </c>
      <c r="P432" s="329">
        <v>2019</v>
      </c>
      <c r="T432" s="261"/>
    </row>
    <row r="433" spans="1:20" ht="15">
      <c r="A433" s="329">
        <v>371</v>
      </c>
      <c r="B433" s="187" t="s">
        <v>826</v>
      </c>
      <c r="C433" s="188" t="s">
        <v>827</v>
      </c>
      <c r="D433" s="196">
        <v>0.3</v>
      </c>
      <c r="E433" s="196">
        <v>0.3</v>
      </c>
      <c r="F433" s="177"/>
      <c r="G433" s="178"/>
      <c r="H433" s="196"/>
      <c r="I433" s="196">
        <v>0.3</v>
      </c>
      <c r="J433" s="178">
        <f t="shared" si="24"/>
        <v>1</v>
      </c>
      <c r="K433" s="177">
        <v>0.3</v>
      </c>
      <c r="L433" s="178">
        <f t="shared" si="22"/>
        <v>1</v>
      </c>
      <c r="M433" s="328">
        <v>0.3</v>
      </c>
      <c r="N433" s="178">
        <f t="shared" si="23"/>
        <v>1</v>
      </c>
      <c r="O433" s="186" t="s">
        <v>138</v>
      </c>
      <c r="P433" s="329">
        <v>2019</v>
      </c>
      <c r="T433" s="261"/>
    </row>
    <row r="434" spans="1:20" ht="30">
      <c r="A434" s="329">
        <v>372</v>
      </c>
      <c r="B434" s="187">
        <v>336036</v>
      </c>
      <c r="C434" s="188" t="s">
        <v>828</v>
      </c>
      <c r="D434" s="196">
        <v>0.1</v>
      </c>
      <c r="E434" s="196">
        <v>0.1</v>
      </c>
      <c r="F434" s="177"/>
      <c r="G434" s="178"/>
      <c r="H434" s="196"/>
      <c r="I434" s="196">
        <v>0.1</v>
      </c>
      <c r="J434" s="178">
        <f t="shared" si="24"/>
        <v>1</v>
      </c>
      <c r="K434" s="177">
        <v>0.1</v>
      </c>
      <c r="L434" s="178">
        <f t="shared" si="22"/>
        <v>1</v>
      </c>
      <c r="M434" s="328">
        <v>0.1</v>
      </c>
      <c r="N434" s="178">
        <f t="shared" si="23"/>
        <v>1</v>
      </c>
      <c r="O434" s="186" t="s">
        <v>138</v>
      </c>
      <c r="P434" s="329">
        <v>2019</v>
      </c>
      <c r="T434" s="261"/>
    </row>
    <row r="435" spans="1:20" ht="15">
      <c r="A435" s="329">
        <v>373</v>
      </c>
      <c r="B435" s="187">
        <v>345989</v>
      </c>
      <c r="C435" s="188" t="s">
        <v>829</v>
      </c>
      <c r="D435" s="196">
        <v>0.4</v>
      </c>
      <c r="E435" s="196">
        <v>0.4</v>
      </c>
      <c r="F435" s="177"/>
      <c r="G435" s="178"/>
      <c r="H435" s="196"/>
      <c r="I435" s="196">
        <v>0.3</v>
      </c>
      <c r="J435" s="178">
        <f t="shared" si="24"/>
        <v>0.74999999999999989</v>
      </c>
      <c r="K435" s="177">
        <v>0.3</v>
      </c>
      <c r="L435" s="178">
        <f t="shared" si="22"/>
        <v>0.74999999999999989</v>
      </c>
      <c r="M435" s="190">
        <v>0.4</v>
      </c>
      <c r="N435" s="178">
        <f t="shared" si="23"/>
        <v>1</v>
      </c>
      <c r="O435" s="186" t="s">
        <v>138</v>
      </c>
      <c r="P435" s="329">
        <v>2019</v>
      </c>
      <c r="T435" s="261"/>
    </row>
    <row r="436" spans="1:20" ht="15">
      <c r="A436" s="329">
        <v>374</v>
      </c>
      <c r="B436" s="187" t="s">
        <v>830</v>
      </c>
      <c r="C436" s="188" t="s">
        <v>831</v>
      </c>
      <c r="D436" s="196">
        <v>0.8</v>
      </c>
      <c r="E436" s="196">
        <v>0.8</v>
      </c>
      <c r="F436" s="177"/>
      <c r="G436" s="178"/>
      <c r="H436" s="196"/>
      <c r="I436" s="196">
        <v>0.7</v>
      </c>
      <c r="J436" s="178">
        <f t="shared" si="24"/>
        <v>0.87499999999999989</v>
      </c>
      <c r="K436" s="177">
        <v>0.7</v>
      </c>
      <c r="L436" s="178">
        <f t="shared" si="22"/>
        <v>0.87499999999999989</v>
      </c>
      <c r="M436" s="190">
        <v>0.8</v>
      </c>
      <c r="N436" s="178">
        <f t="shared" si="23"/>
        <v>1</v>
      </c>
      <c r="O436" s="186" t="s">
        <v>138</v>
      </c>
      <c r="P436" s="329">
        <v>2019</v>
      </c>
      <c r="T436" s="261"/>
    </row>
    <row r="437" spans="1:20" ht="15">
      <c r="A437" s="329">
        <v>375</v>
      </c>
      <c r="B437" s="187" t="s">
        <v>832</v>
      </c>
      <c r="C437" s="188" t="s">
        <v>833</v>
      </c>
      <c r="D437" s="196">
        <v>1.2</v>
      </c>
      <c r="E437" s="196">
        <v>1.2</v>
      </c>
      <c r="F437" s="177"/>
      <c r="G437" s="178"/>
      <c r="H437" s="196"/>
      <c r="I437" s="196">
        <v>0.8</v>
      </c>
      <c r="J437" s="178">
        <f t="shared" si="24"/>
        <v>0.66666666666666674</v>
      </c>
      <c r="K437" s="177">
        <v>0.8</v>
      </c>
      <c r="L437" s="178">
        <f t="shared" si="22"/>
        <v>0.66666666666666674</v>
      </c>
      <c r="M437" s="328">
        <v>1.2</v>
      </c>
      <c r="N437" s="178">
        <f t="shared" si="23"/>
        <v>1</v>
      </c>
      <c r="O437" s="186" t="s">
        <v>138</v>
      </c>
      <c r="P437" s="329">
        <v>2019</v>
      </c>
      <c r="T437" s="261"/>
    </row>
    <row r="438" spans="1:20" ht="15">
      <c r="A438" s="329">
        <v>376</v>
      </c>
      <c r="B438" s="187">
        <v>345992</v>
      </c>
      <c r="C438" s="188" t="s">
        <v>834</v>
      </c>
      <c r="D438" s="196">
        <v>0.2</v>
      </c>
      <c r="E438" s="196">
        <v>0.2</v>
      </c>
      <c r="F438" s="177"/>
      <c r="G438" s="178"/>
      <c r="H438" s="196"/>
      <c r="I438" s="196">
        <v>0.2</v>
      </c>
      <c r="J438" s="178">
        <f t="shared" si="24"/>
        <v>1</v>
      </c>
      <c r="K438" s="177">
        <v>0.2</v>
      </c>
      <c r="L438" s="178">
        <f t="shared" si="22"/>
        <v>1</v>
      </c>
      <c r="M438" s="328">
        <v>0.2</v>
      </c>
      <c r="N438" s="178">
        <f t="shared" si="23"/>
        <v>1</v>
      </c>
      <c r="O438" s="186" t="s">
        <v>138</v>
      </c>
      <c r="P438" s="329">
        <v>2019</v>
      </c>
      <c r="T438" s="261"/>
    </row>
    <row r="439" spans="1:20" ht="30">
      <c r="A439" s="329">
        <v>377</v>
      </c>
      <c r="B439" s="187" t="s">
        <v>835</v>
      </c>
      <c r="C439" s="188" t="s">
        <v>836</v>
      </c>
      <c r="D439" s="196">
        <v>0.4</v>
      </c>
      <c r="E439" s="196">
        <v>0.4</v>
      </c>
      <c r="F439" s="177"/>
      <c r="G439" s="178"/>
      <c r="H439" s="196"/>
      <c r="I439" s="196">
        <v>0.3</v>
      </c>
      <c r="J439" s="178">
        <f t="shared" si="24"/>
        <v>0.74999999999999989</v>
      </c>
      <c r="K439" s="177">
        <v>0.3</v>
      </c>
      <c r="L439" s="178">
        <f t="shared" si="22"/>
        <v>0.74999999999999989</v>
      </c>
      <c r="M439" s="328">
        <v>0.3</v>
      </c>
      <c r="N439" s="178">
        <f t="shared" si="23"/>
        <v>0.74999999999999989</v>
      </c>
      <c r="O439" s="186" t="s">
        <v>138</v>
      </c>
      <c r="P439" s="329">
        <v>2019</v>
      </c>
      <c r="T439" s="261"/>
    </row>
    <row r="440" spans="1:20" ht="30">
      <c r="A440" s="329">
        <v>378</v>
      </c>
      <c r="B440" s="187" t="s">
        <v>837</v>
      </c>
      <c r="C440" s="188" t="s">
        <v>838</v>
      </c>
      <c r="D440" s="196">
        <v>0.2</v>
      </c>
      <c r="E440" s="196">
        <v>0.2</v>
      </c>
      <c r="F440" s="177"/>
      <c r="G440" s="178"/>
      <c r="H440" s="196"/>
      <c r="I440" s="196">
        <v>0.2</v>
      </c>
      <c r="J440" s="178">
        <f t="shared" si="24"/>
        <v>1</v>
      </c>
      <c r="K440" s="177">
        <v>0.2</v>
      </c>
      <c r="L440" s="178">
        <f t="shared" ref="L440:L501" si="25">K440/E440</f>
        <v>1</v>
      </c>
      <c r="M440" s="328">
        <v>0.2</v>
      </c>
      <c r="N440" s="178">
        <f t="shared" ref="N440:N501" si="26">M440/E440</f>
        <v>1</v>
      </c>
      <c r="O440" s="186" t="s">
        <v>138</v>
      </c>
      <c r="P440" s="329">
        <v>2019</v>
      </c>
      <c r="T440" s="261"/>
    </row>
    <row r="441" spans="1:20" ht="15">
      <c r="A441" s="329">
        <v>379</v>
      </c>
      <c r="B441" s="187" t="s">
        <v>839</v>
      </c>
      <c r="C441" s="188" t="s">
        <v>840</v>
      </c>
      <c r="D441" s="196">
        <v>0.5</v>
      </c>
      <c r="E441" s="196">
        <v>0.5</v>
      </c>
      <c r="F441" s="177"/>
      <c r="G441" s="178"/>
      <c r="H441" s="196"/>
      <c r="I441" s="196">
        <v>0.5</v>
      </c>
      <c r="J441" s="178">
        <f t="shared" si="24"/>
        <v>1</v>
      </c>
      <c r="K441" s="177">
        <v>0.5</v>
      </c>
      <c r="L441" s="178">
        <f t="shared" si="25"/>
        <v>1</v>
      </c>
      <c r="M441" s="328">
        <v>0.3</v>
      </c>
      <c r="N441" s="178">
        <f t="shared" si="26"/>
        <v>0.6</v>
      </c>
      <c r="O441" s="186" t="s">
        <v>138</v>
      </c>
      <c r="P441" s="329">
        <v>2019</v>
      </c>
      <c r="T441" s="261"/>
    </row>
    <row r="442" spans="1:20" ht="15">
      <c r="A442" s="329">
        <v>380</v>
      </c>
      <c r="B442" s="187" t="s">
        <v>841</v>
      </c>
      <c r="C442" s="188" t="s">
        <v>842</v>
      </c>
      <c r="D442" s="196">
        <v>0.2</v>
      </c>
      <c r="E442" s="196">
        <v>0.2</v>
      </c>
      <c r="F442" s="177"/>
      <c r="G442" s="178"/>
      <c r="H442" s="196"/>
      <c r="I442" s="196">
        <v>0.2</v>
      </c>
      <c r="J442" s="178">
        <f t="shared" si="24"/>
        <v>1</v>
      </c>
      <c r="K442" s="177">
        <v>0.2</v>
      </c>
      <c r="L442" s="178">
        <f t="shared" si="25"/>
        <v>1</v>
      </c>
      <c r="M442" s="328">
        <v>0.2</v>
      </c>
      <c r="N442" s="178">
        <f t="shared" si="26"/>
        <v>1</v>
      </c>
      <c r="O442" s="186" t="s">
        <v>138</v>
      </c>
      <c r="P442" s="329">
        <v>2019</v>
      </c>
      <c r="T442" s="261"/>
    </row>
    <row r="443" spans="1:20" ht="30">
      <c r="A443" s="329">
        <v>381</v>
      </c>
      <c r="B443" s="187" t="s">
        <v>843</v>
      </c>
      <c r="C443" s="188" t="s">
        <v>844</v>
      </c>
      <c r="D443" s="196">
        <v>0.5</v>
      </c>
      <c r="E443" s="196">
        <v>0.5</v>
      </c>
      <c r="F443" s="177"/>
      <c r="G443" s="178"/>
      <c r="H443" s="196"/>
      <c r="I443" s="196">
        <v>0.5</v>
      </c>
      <c r="J443" s="178">
        <f t="shared" si="24"/>
        <v>1</v>
      </c>
      <c r="K443" s="177">
        <v>0.5</v>
      </c>
      <c r="L443" s="178">
        <f t="shared" si="25"/>
        <v>1</v>
      </c>
      <c r="M443" s="328">
        <v>0.3</v>
      </c>
      <c r="N443" s="178">
        <f t="shared" si="26"/>
        <v>0.6</v>
      </c>
      <c r="O443" s="186" t="s">
        <v>138</v>
      </c>
      <c r="P443" s="329">
        <v>2019</v>
      </c>
      <c r="T443" s="261"/>
    </row>
    <row r="444" spans="1:20" ht="15">
      <c r="A444" s="329">
        <v>382</v>
      </c>
      <c r="B444" s="187" t="s">
        <v>845</v>
      </c>
      <c r="C444" s="188" t="s">
        <v>846</v>
      </c>
      <c r="D444" s="196">
        <v>0.4</v>
      </c>
      <c r="E444" s="196">
        <v>0.4</v>
      </c>
      <c r="F444" s="177"/>
      <c r="G444" s="178"/>
      <c r="H444" s="196"/>
      <c r="I444" s="196">
        <v>0.4</v>
      </c>
      <c r="J444" s="178">
        <f t="shared" si="24"/>
        <v>1</v>
      </c>
      <c r="K444" s="177">
        <v>0.4</v>
      </c>
      <c r="L444" s="178">
        <f t="shared" si="25"/>
        <v>1</v>
      </c>
      <c r="M444" s="328">
        <v>0.4</v>
      </c>
      <c r="N444" s="178">
        <f t="shared" si="26"/>
        <v>1</v>
      </c>
      <c r="O444" s="186" t="s">
        <v>138</v>
      </c>
      <c r="P444" s="329">
        <v>2019</v>
      </c>
      <c r="T444" s="261"/>
    </row>
    <row r="445" spans="1:20" ht="15">
      <c r="A445" s="329">
        <v>383</v>
      </c>
      <c r="B445" s="187" t="s">
        <v>847</v>
      </c>
      <c r="C445" s="188" t="s">
        <v>848</v>
      </c>
      <c r="D445" s="196">
        <v>0.1</v>
      </c>
      <c r="E445" s="196">
        <v>0.1</v>
      </c>
      <c r="F445" s="177"/>
      <c r="G445" s="178"/>
      <c r="H445" s="196"/>
      <c r="I445" s="196">
        <v>0.1</v>
      </c>
      <c r="J445" s="178">
        <f t="shared" si="24"/>
        <v>1</v>
      </c>
      <c r="K445" s="177">
        <v>0.1</v>
      </c>
      <c r="L445" s="178">
        <f t="shared" si="25"/>
        <v>1</v>
      </c>
      <c r="M445" s="328">
        <v>0.1</v>
      </c>
      <c r="N445" s="178">
        <f t="shared" si="26"/>
        <v>1</v>
      </c>
      <c r="O445" s="186" t="s">
        <v>138</v>
      </c>
      <c r="P445" s="329">
        <v>2019</v>
      </c>
      <c r="T445" s="261"/>
    </row>
    <row r="446" spans="1:20" ht="15">
      <c r="A446" s="329">
        <v>384</v>
      </c>
      <c r="B446" s="187" t="s">
        <v>849</v>
      </c>
      <c r="C446" s="188" t="s">
        <v>850</v>
      </c>
      <c r="D446" s="196">
        <v>2.2999999999999998</v>
      </c>
      <c r="E446" s="196">
        <v>2.2999999999999998</v>
      </c>
      <c r="F446" s="177"/>
      <c r="G446" s="178"/>
      <c r="H446" s="196"/>
      <c r="I446" s="196">
        <v>1</v>
      </c>
      <c r="J446" s="178">
        <f t="shared" si="24"/>
        <v>0.43478260869565222</v>
      </c>
      <c r="K446" s="177">
        <v>1</v>
      </c>
      <c r="L446" s="178">
        <f t="shared" si="25"/>
        <v>0.43478260869565222</v>
      </c>
      <c r="M446" s="190">
        <v>2.2999999999999998</v>
      </c>
      <c r="N446" s="178">
        <f t="shared" si="26"/>
        <v>1</v>
      </c>
      <c r="O446" s="186" t="s">
        <v>138</v>
      </c>
      <c r="P446" s="329">
        <v>2019</v>
      </c>
      <c r="T446" s="261"/>
    </row>
    <row r="447" spans="1:20" ht="30">
      <c r="A447" s="329">
        <v>385</v>
      </c>
      <c r="B447" s="187" t="s">
        <v>851</v>
      </c>
      <c r="C447" s="188" t="s">
        <v>852</v>
      </c>
      <c r="D447" s="196">
        <v>0.4</v>
      </c>
      <c r="E447" s="196">
        <v>0.4</v>
      </c>
      <c r="F447" s="177"/>
      <c r="G447" s="178"/>
      <c r="H447" s="196"/>
      <c r="I447" s="196">
        <v>0.3</v>
      </c>
      <c r="J447" s="178">
        <f t="shared" si="24"/>
        <v>0.74999999999999989</v>
      </c>
      <c r="K447" s="177">
        <v>0.3</v>
      </c>
      <c r="L447" s="178">
        <f t="shared" si="25"/>
        <v>0.74999999999999989</v>
      </c>
      <c r="M447" s="328">
        <v>0.3</v>
      </c>
      <c r="N447" s="178">
        <f t="shared" si="26"/>
        <v>0.74999999999999989</v>
      </c>
      <c r="O447" s="186" t="s">
        <v>138</v>
      </c>
      <c r="P447" s="329">
        <v>2019</v>
      </c>
      <c r="T447" s="261"/>
    </row>
    <row r="448" spans="1:20" ht="30">
      <c r="A448" s="329">
        <v>386</v>
      </c>
      <c r="B448" s="187" t="s">
        <v>853</v>
      </c>
      <c r="C448" s="188" t="s">
        <v>854</v>
      </c>
      <c r="D448" s="196">
        <v>0.3</v>
      </c>
      <c r="E448" s="196">
        <v>0.3</v>
      </c>
      <c r="F448" s="177"/>
      <c r="G448" s="178"/>
      <c r="H448" s="196"/>
      <c r="I448" s="196">
        <v>0.2</v>
      </c>
      <c r="J448" s="178">
        <f t="shared" ref="J448:J511" si="27">I448/E448</f>
        <v>0.66666666666666674</v>
      </c>
      <c r="K448" s="177">
        <v>0.2</v>
      </c>
      <c r="L448" s="178">
        <f t="shared" si="25"/>
        <v>0.66666666666666674</v>
      </c>
      <c r="M448" s="190">
        <v>0.3</v>
      </c>
      <c r="N448" s="178">
        <f t="shared" si="26"/>
        <v>1</v>
      </c>
      <c r="O448" s="186" t="s">
        <v>138</v>
      </c>
      <c r="P448" s="329">
        <v>2019</v>
      </c>
      <c r="T448" s="261"/>
    </row>
    <row r="449" spans="1:20" ht="30">
      <c r="A449" s="329">
        <v>387</v>
      </c>
      <c r="B449" s="187" t="s">
        <v>855</v>
      </c>
      <c r="C449" s="188" t="s">
        <v>856</v>
      </c>
      <c r="D449" s="196">
        <v>3</v>
      </c>
      <c r="E449" s="196">
        <v>3</v>
      </c>
      <c r="F449" s="177"/>
      <c r="G449" s="178"/>
      <c r="H449" s="196"/>
      <c r="I449" s="196">
        <v>0.8</v>
      </c>
      <c r="J449" s="178">
        <f t="shared" si="27"/>
        <v>0.26666666666666666</v>
      </c>
      <c r="K449" s="177">
        <v>3</v>
      </c>
      <c r="L449" s="178">
        <f t="shared" si="25"/>
        <v>1</v>
      </c>
      <c r="M449" s="202">
        <v>3</v>
      </c>
      <c r="N449" s="178">
        <f t="shared" si="26"/>
        <v>1</v>
      </c>
      <c r="O449" s="186" t="s">
        <v>138</v>
      </c>
      <c r="P449" s="329">
        <v>2019</v>
      </c>
      <c r="T449" s="261"/>
    </row>
    <row r="450" spans="1:20" ht="30">
      <c r="A450" s="329">
        <v>388</v>
      </c>
      <c r="B450" s="187">
        <v>354281</v>
      </c>
      <c r="C450" s="188" t="s">
        <v>857</v>
      </c>
      <c r="D450" s="196">
        <v>0.3</v>
      </c>
      <c r="E450" s="196">
        <v>0.3</v>
      </c>
      <c r="F450" s="177"/>
      <c r="G450" s="178"/>
      <c r="H450" s="196"/>
      <c r="I450" s="196">
        <v>0</v>
      </c>
      <c r="J450" s="178">
        <f t="shared" si="27"/>
        <v>0</v>
      </c>
      <c r="K450" s="177">
        <v>0.3</v>
      </c>
      <c r="L450" s="178">
        <f t="shared" si="25"/>
        <v>1</v>
      </c>
      <c r="M450" s="196">
        <v>0.3</v>
      </c>
      <c r="N450" s="178">
        <f t="shared" si="26"/>
        <v>1</v>
      </c>
      <c r="O450" s="186" t="s">
        <v>138</v>
      </c>
      <c r="P450" s="329">
        <v>2019</v>
      </c>
      <c r="T450" s="261"/>
    </row>
    <row r="451" spans="1:20" ht="30">
      <c r="A451" s="329">
        <v>389</v>
      </c>
      <c r="B451" s="187">
        <v>354282</v>
      </c>
      <c r="C451" s="188" t="s">
        <v>858</v>
      </c>
      <c r="D451" s="196">
        <v>0.5</v>
      </c>
      <c r="E451" s="196">
        <v>0.5</v>
      </c>
      <c r="F451" s="177"/>
      <c r="G451" s="178"/>
      <c r="H451" s="196"/>
      <c r="I451" s="196">
        <v>0</v>
      </c>
      <c r="J451" s="178">
        <f t="shared" si="27"/>
        <v>0</v>
      </c>
      <c r="K451" s="177">
        <v>0</v>
      </c>
      <c r="L451" s="178">
        <f t="shared" si="25"/>
        <v>0</v>
      </c>
      <c r="M451" s="190">
        <v>0.5</v>
      </c>
      <c r="N451" s="178">
        <f t="shared" si="26"/>
        <v>1</v>
      </c>
      <c r="O451" s="186" t="s">
        <v>138</v>
      </c>
      <c r="P451" s="329">
        <v>2019</v>
      </c>
      <c r="T451" s="261"/>
    </row>
    <row r="452" spans="1:20" ht="30">
      <c r="A452" s="329">
        <v>390</v>
      </c>
      <c r="B452" s="187" t="s">
        <v>859</v>
      </c>
      <c r="C452" s="188" t="s">
        <v>860</v>
      </c>
      <c r="D452" s="196">
        <v>0.3</v>
      </c>
      <c r="E452" s="196">
        <v>0.3</v>
      </c>
      <c r="F452" s="177"/>
      <c r="G452" s="178"/>
      <c r="H452" s="196"/>
      <c r="I452" s="196">
        <v>0</v>
      </c>
      <c r="J452" s="178">
        <f t="shared" si="27"/>
        <v>0</v>
      </c>
      <c r="K452" s="177">
        <v>0</v>
      </c>
      <c r="L452" s="178">
        <f t="shared" si="25"/>
        <v>0</v>
      </c>
      <c r="M452" s="190">
        <v>0.3</v>
      </c>
      <c r="N452" s="178">
        <f t="shared" si="26"/>
        <v>1</v>
      </c>
      <c r="O452" s="186" t="s">
        <v>138</v>
      </c>
      <c r="P452" s="329">
        <v>2019</v>
      </c>
      <c r="T452" s="261"/>
    </row>
    <row r="453" spans="1:20" ht="30">
      <c r="A453" s="329">
        <v>391</v>
      </c>
      <c r="B453" s="187" t="s">
        <v>861</v>
      </c>
      <c r="C453" s="188" t="s">
        <v>862</v>
      </c>
      <c r="D453" s="196">
        <v>0.5</v>
      </c>
      <c r="E453" s="196">
        <v>0.5</v>
      </c>
      <c r="F453" s="177"/>
      <c r="G453" s="178"/>
      <c r="H453" s="196"/>
      <c r="I453" s="196">
        <v>0</v>
      </c>
      <c r="J453" s="178">
        <f t="shared" si="27"/>
        <v>0</v>
      </c>
      <c r="K453" s="177">
        <v>0</v>
      </c>
      <c r="L453" s="178">
        <f t="shared" si="25"/>
        <v>0</v>
      </c>
      <c r="M453" s="190">
        <v>0.5</v>
      </c>
      <c r="N453" s="178">
        <f t="shared" si="26"/>
        <v>1</v>
      </c>
      <c r="O453" s="186" t="s">
        <v>138</v>
      </c>
      <c r="P453" s="329">
        <v>2019</v>
      </c>
      <c r="T453" s="261"/>
    </row>
    <row r="454" spans="1:20" ht="30">
      <c r="A454" s="329">
        <v>392</v>
      </c>
      <c r="B454" s="187" t="s">
        <v>863</v>
      </c>
      <c r="C454" s="188" t="s">
        <v>864</v>
      </c>
      <c r="D454" s="196">
        <v>0.5</v>
      </c>
      <c r="E454" s="196">
        <v>0.5</v>
      </c>
      <c r="F454" s="177"/>
      <c r="G454" s="178"/>
      <c r="H454" s="196"/>
      <c r="I454" s="196">
        <v>0</v>
      </c>
      <c r="J454" s="178">
        <f t="shared" si="27"/>
        <v>0</v>
      </c>
      <c r="K454" s="177">
        <v>0</v>
      </c>
      <c r="L454" s="178">
        <f t="shared" si="25"/>
        <v>0</v>
      </c>
      <c r="M454" s="190">
        <v>0.5</v>
      </c>
      <c r="N454" s="178">
        <f t="shared" si="26"/>
        <v>1</v>
      </c>
      <c r="O454" s="186" t="s">
        <v>138</v>
      </c>
      <c r="P454" s="329">
        <v>2019</v>
      </c>
      <c r="T454" s="261"/>
    </row>
    <row r="455" spans="1:20" ht="30">
      <c r="A455" s="329">
        <v>393</v>
      </c>
      <c r="B455" s="187" t="s">
        <v>865</v>
      </c>
      <c r="C455" s="188" t="s">
        <v>866</v>
      </c>
      <c r="D455" s="196">
        <v>0.5</v>
      </c>
      <c r="E455" s="196">
        <v>0.5</v>
      </c>
      <c r="F455" s="177"/>
      <c r="G455" s="178"/>
      <c r="H455" s="196"/>
      <c r="I455" s="196">
        <v>0</v>
      </c>
      <c r="J455" s="178">
        <f t="shared" si="27"/>
        <v>0</v>
      </c>
      <c r="K455" s="177">
        <v>0</v>
      </c>
      <c r="L455" s="178">
        <f t="shared" si="25"/>
        <v>0</v>
      </c>
      <c r="M455" s="190">
        <v>0.5</v>
      </c>
      <c r="N455" s="178">
        <f t="shared" si="26"/>
        <v>1</v>
      </c>
      <c r="O455" s="186" t="s">
        <v>138</v>
      </c>
      <c r="P455" s="329">
        <v>2019</v>
      </c>
      <c r="T455" s="261"/>
    </row>
    <row r="456" spans="1:20" ht="30">
      <c r="A456" s="329">
        <v>394</v>
      </c>
      <c r="B456" s="187">
        <v>354455</v>
      </c>
      <c r="C456" s="188" t="s">
        <v>867</v>
      </c>
      <c r="D456" s="196">
        <v>0.3</v>
      </c>
      <c r="E456" s="196">
        <v>0.3</v>
      </c>
      <c r="F456" s="177"/>
      <c r="G456" s="178"/>
      <c r="H456" s="196"/>
      <c r="I456" s="196">
        <v>0</v>
      </c>
      <c r="J456" s="178">
        <f t="shared" si="27"/>
        <v>0</v>
      </c>
      <c r="K456" s="177">
        <v>0</v>
      </c>
      <c r="L456" s="178">
        <f t="shared" si="25"/>
        <v>0</v>
      </c>
      <c r="M456" s="190">
        <v>0.3</v>
      </c>
      <c r="N456" s="178">
        <f t="shared" si="26"/>
        <v>1</v>
      </c>
      <c r="O456" s="186" t="s">
        <v>138</v>
      </c>
      <c r="P456" s="329">
        <v>2019</v>
      </c>
      <c r="T456" s="261"/>
    </row>
    <row r="457" spans="1:20" ht="30">
      <c r="A457" s="329">
        <v>395</v>
      </c>
      <c r="B457" s="187">
        <v>354284</v>
      </c>
      <c r="C457" s="188" t="s">
        <v>868</v>
      </c>
      <c r="D457" s="196">
        <v>0.5</v>
      </c>
      <c r="E457" s="196">
        <v>0.5</v>
      </c>
      <c r="F457" s="177"/>
      <c r="G457" s="178"/>
      <c r="H457" s="196"/>
      <c r="I457" s="196">
        <v>0</v>
      </c>
      <c r="J457" s="178">
        <f t="shared" si="27"/>
        <v>0</v>
      </c>
      <c r="K457" s="177">
        <v>0</v>
      </c>
      <c r="L457" s="178">
        <f t="shared" si="25"/>
        <v>0</v>
      </c>
      <c r="M457" s="190">
        <v>0.5</v>
      </c>
      <c r="N457" s="178">
        <f t="shared" si="26"/>
        <v>1</v>
      </c>
      <c r="O457" s="186" t="s">
        <v>138</v>
      </c>
      <c r="P457" s="329">
        <v>2019</v>
      </c>
      <c r="T457" s="261"/>
    </row>
    <row r="458" spans="1:20" ht="30">
      <c r="A458" s="329">
        <v>396</v>
      </c>
      <c r="B458" s="187">
        <v>354288</v>
      </c>
      <c r="C458" s="188" t="s">
        <v>869</v>
      </c>
      <c r="D458" s="196">
        <v>0.5</v>
      </c>
      <c r="E458" s="196">
        <v>0.5</v>
      </c>
      <c r="F458" s="177"/>
      <c r="G458" s="178"/>
      <c r="H458" s="196"/>
      <c r="I458" s="196">
        <v>0</v>
      </c>
      <c r="J458" s="178">
        <f t="shared" si="27"/>
        <v>0</v>
      </c>
      <c r="K458" s="177">
        <v>0</v>
      </c>
      <c r="L458" s="178">
        <f t="shared" si="25"/>
        <v>0</v>
      </c>
      <c r="M458" s="190">
        <v>0.5</v>
      </c>
      <c r="N458" s="178">
        <f t="shared" si="26"/>
        <v>1</v>
      </c>
      <c r="O458" s="186" t="s">
        <v>138</v>
      </c>
      <c r="P458" s="329">
        <v>2019</v>
      </c>
      <c r="T458" s="261"/>
    </row>
    <row r="459" spans="1:20" ht="30">
      <c r="A459" s="329">
        <v>397</v>
      </c>
      <c r="B459" s="187">
        <v>354149</v>
      </c>
      <c r="C459" s="188" t="s">
        <v>870</v>
      </c>
      <c r="D459" s="196">
        <v>0.5</v>
      </c>
      <c r="E459" s="196">
        <v>0.5</v>
      </c>
      <c r="F459" s="177"/>
      <c r="G459" s="178"/>
      <c r="H459" s="196"/>
      <c r="I459" s="196">
        <v>0</v>
      </c>
      <c r="J459" s="178">
        <f t="shared" si="27"/>
        <v>0</v>
      </c>
      <c r="K459" s="177">
        <v>0.5</v>
      </c>
      <c r="L459" s="178">
        <f t="shared" si="25"/>
        <v>1</v>
      </c>
      <c r="M459" s="190">
        <v>0.5</v>
      </c>
      <c r="N459" s="178">
        <f t="shared" si="26"/>
        <v>1</v>
      </c>
      <c r="O459" s="186" t="s">
        <v>138</v>
      </c>
      <c r="P459" s="329">
        <v>2019</v>
      </c>
      <c r="T459" s="261"/>
    </row>
    <row r="460" spans="1:20" ht="30">
      <c r="A460" s="329">
        <v>398</v>
      </c>
      <c r="B460" s="187">
        <v>354151</v>
      </c>
      <c r="C460" s="188" t="s">
        <v>871</v>
      </c>
      <c r="D460" s="196">
        <v>1.5</v>
      </c>
      <c r="E460" s="196">
        <v>1.5</v>
      </c>
      <c r="F460" s="177"/>
      <c r="G460" s="178"/>
      <c r="H460" s="196"/>
      <c r="I460" s="196">
        <v>0</v>
      </c>
      <c r="J460" s="178">
        <f t="shared" si="27"/>
        <v>0</v>
      </c>
      <c r="K460" s="177">
        <v>0</v>
      </c>
      <c r="L460" s="178">
        <f t="shared" si="25"/>
        <v>0</v>
      </c>
      <c r="M460" s="190">
        <v>1.5</v>
      </c>
      <c r="N460" s="178">
        <f t="shared" si="26"/>
        <v>1</v>
      </c>
      <c r="O460" s="186" t="s">
        <v>138</v>
      </c>
      <c r="P460" s="329">
        <v>2019</v>
      </c>
      <c r="T460" s="261"/>
    </row>
    <row r="461" spans="1:20" ht="30">
      <c r="A461" s="329">
        <v>399</v>
      </c>
      <c r="B461" s="187">
        <v>354272</v>
      </c>
      <c r="C461" s="188" t="s">
        <v>872</v>
      </c>
      <c r="D461" s="196">
        <v>0.8</v>
      </c>
      <c r="E461" s="196">
        <v>0.8</v>
      </c>
      <c r="F461" s="177"/>
      <c r="G461" s="178"/>
      <c r="H461" s="196"/>
      <c r="I461" s="196">
        <v>0</v>
      </c>
      <c r="J461" s="178">
        <f t="shared" si="27"/>
        <v>0</v>
      </c>
      <c r="K461" s="177">
        <v>0</v>
      </c>
      <c r="L461" s="178">
        <f t="shared" si="25"/>
        <v>0</v>
      </c>
      <c r="M461" s="190">
        <v>0.8</v>
      </c>
      <c r="N461" s="178">
        <f t="shared" si="26"/>
        <v>1</v>
      </c>
      <c r="O461" s="186" t="s">
        <v>138</v>
      </c>
      <c r="P461" s="329">
        <v>2019</v>
      </c>
      <c r="T461" s="261"/>
    </row>
    <row r="462" spans="1:20" ht="30">
      <c r="A462" s="329">
        <v>400</v>
      </c>
      <c r="B462" s="187" t="s">
        <v>873</v>
      </c>
      <c r="C462" s="188" t="s">
        <v>874</v>
      </c>
      <c r="D462" s="196">
        <v>4.0999999999999996</v>
      </c>
      <c r="E462" s="196">
        <v>4.0999999999999996</v>
      </c>
      <c r="F462" s="177"/>
      <c r="G462" s="178"/>
      <c r="H462" s="196"/>
      <c r="I462" s="196">
        <v>3.3</v>
      </c>
      <c r="J462" s="178">
        <f t="shared" si="27"/>
        <v>0.80487804878048785</v>
      </c>
      <c r="K462" s="177">
        <v>3.3</v>
      </c>
      <c r="L462" s="178">
        <f t="shared" si="25"/>
        <v>0.80487804878048785</v>
      </c>
      <c r="M462" s="328">
        <v>2.5</v>
      </c>
      <c r="N462" s="178">
        <f t="shared" si="26"/>
        <v>0.60975609756097571</v>
      </c>
      <c r="O462" s="186" t="s">
        <v>138</v>
      </c>
      <c r="P462" s="329">
        <v>2019</v>
      </c>
      <c r="T462" s="261"/>
    </row>
    <row r="463" spans="1:20" ht="30">
      <c r="A463" s="329">
        <v>401</v>
      </c>
      <c r="B463" s="187" t="s">
        <v>875</v>
      </c>
      <c r="C463" s="188" t="s">
        <v>876</v>
      </c>
      <c r="D463" s="196">
        <v>0.3</v>
      </c>
      <c r="E463" s="196">
        <v>0.3</v>
      </c>
      <c r="F463" s="177"/>
      <c r="G463" s="178"/>
      <c r="H463" s="196"/>
      <c r="I463" s="196">
        <v>0.3</v>
      </c>
      <c r="J463" s="178">
        <f t="shared" si="27"/>
        <v>1</v>
      </c>
      <c r="K463" s="177">
        <v>0.3</v>
      </c>
      <c r="L463" s="178">
        <f t="shared" si="25"/>
        <v>1</v>
      </c>
      <c r="M463" s="328">
        <v>0.3</v>
      </c>
      <c r="N463" s="178">
        <f t="shared" si="26"/>
        <v>1</v>
      </c>
      <c r="O463" s="186" t="s">
        <v>138</v>
      </c>
      <c r="P463" s="329">
        <v>2019</v>
      </c>
      <c r="T463" s="261"/>
    </row>
    <row r="464" spans="1:20" ht="30">
      <c r="A464" s="329">
        <v>402</v>
      </c>
      <c r="B464" s="187">
        <v>354150</v>
      </c>
      <c r="C464" s="188" t="s">
        <v>877</v>
      </c>
      <c r="D464" s="196">
        <v>0.7</v>
      </c>
      <c r="E464" s="196">
        <v>0.7</v>
      </c>
      <c r="F464" s="177"/>
      <c r="G464" s="178"/>
      <c r="H464" s="196"/>
      <c r="I464" s="196">
        <v>0</v>
      </c>
      <c r="J464" s="178">
        <f t="shared" si="27"/>
        <v>0</v>
      </c>
      <c r="K464" s="177">
        <v>0</v>
      </c>
      <c r="L464" s="178">
        <f t="shared" si="25"/>
        <v>0</v>
      </c>
      <c r="M464" s="328">
        <v>0.7</v>
      </c>
      <c r="N464" s="178">
        <f t="shared" si="26"/>
        <v>1</v>
      </c>
      <c r="O464" s="186" t="s">
        <v>138</v>
      </c>
      <c r="P464" s="329">
        <v>2019</v>
      </c>
      <c r="T464" s="261"/>
    </row>
    <row r="465" spans="1:20" ht="30">
      <c r="A465" s="329">
        <v>403</v>
      </c>
      <c r="B465" s="187" t="s">
        <v>878</v>
      </c>
      <c r="C465" s="188" t="s">
        <v>879</v>
      </c>
      <c r="D465" s="196">
        <v>0.3</v>
      </c>
      <c r="E465" s="196">
        <v>0.3</v>
      </c>
      <c r="F465" s="177"/>
      <c r="G465" s="178"/>
      <c r="H465" s="196"/>
      <c r="I465" s="196">
        <v>0</v>
      </c>
      <c r="J465" s="178">
        <f t="shared" si="27"/>
        <v>0</v>
      </c>
      <c r="K465" s="177">
        <v>0</v>
      </c>
      <c r="L465" s="178">
        <f t="shared" si="25"/>
        <v>0</v>
      </c>
      <c r="M465" s="328">
        <v>0</v>
      </c>
      <c r="N465" s="178">
        <f t="shared" si="26"/>
        <v>0</v>
      </c>
      <c r="O465" s="186" t="s">
        <v>138</v>
      </c>
      <c r="P465" s="329">
        <v>2019</v>
      </c>
      <c r="T465" s="261"/>
    </row>
    <row r="466" spans="1:20" ht="30">
      <c r="A466" s="329">
        <v>404</v>
      </c>
      <c r="B466" s="187" t="s">
        <v>880</v>
      </c>
      <c r="C466" s="188" t="s">
        <v>881</v>
      </c>
      <c r="D466" s="196">
        <v>0.3</v>
      </c>
      <c r="E466" s="196">
        <v>0.3</v>
      </c>
      <c r="F466" s="177"/>
      <c r="G466" s="178"/>
      <c r="H466" s="196"/>
      <c r="I466" s="196">
        <v>0</v>
      </c>
      <c r="J466" s="178">
        <f t="shared" si="27"/>
        <v>0</v>
      </c>
      <c r="K466" s="177">
        <v>0</v>
      </c>
      <c r="L466" s="178">
        <f t="shared" si="25"/>
        <v>0</v>
      </c>
      <c r="M466" s="328">
        <v>0</v>
      </c>
      <c r="N466" s="178">
        <f t="shared" si="26"/>
        <v>0</v>
      </c>
      <c r="O466" s="186" t="s">
        <v>138</v>
      </c>
      <c r="P466" s="329">
        <v>2019</v>
      </c>
      <c r="T466" s="261"/>
    </row>
    <row r="467" spans="1:20" ht="30">
      <c r="A467" s="329">
        <v>405</v>
      </c>
      <c r="B467" s="187">
        <v>354117</v>
      </c>
      <c r="C467" s="188" t="s">
        <v>882</v>
      </c>
      <c r="D467" s="196">
        <v>1.7</v>
      </c>
      <c r="E467" s="196">
        <v>1.7</v>
      </c>
      <c r="F467" s="177"/>
      <c r="G467" s="178"/>
      <c r="H467" s="196"/>
      <c r="I467" s="196">
        <v>0</v>
      </c>
      <c r="J467" s="178">
        <f t="shared" si="27"/>
        <v>0</v>
      </c>
      <c r="K467" s="177">
        <v>0</v>
      </c>
      <c r="L467" s="178">
        <f t="shared" si="25"/>
        <v>0</v>
      </c>
      <c r="M467" s="328">
        <v>1.7</v>
      </c>
      <c r="N467" s="178">
        <f t="shared" si="26"/>
        <v>1</v>
      </c>
      <c r="O467" s="186" t="s">
        <v>138</v>
      </c>
      <c r="P467" s="329">
        <v>2019</v>
      </c>
      <c r="T467" s="261"/>
    </row>
    <row r="468" spans="1:20" ht="45">
      <c r="A468" s="329">
        <v>406</v>
      </c>
      <c r="B468" s="187" t="s">
        <v>883</v>
      </c>
      <c r="C468" s="188" t="s">
        <v>884</v>
      </c>
      <c r="D468" s="196">
        <v>4.2</v>
      </c>
      <c r="E468" s="196">
        <v>4.2</v>
      </c>
      <c r="F468" s="177"/>
      <c r="G468" s="178"/>
      <c r="H468" s="196"/>
      <c r="I468" s="196">
        <v>4.2</v>
      </c>
      <c r="J468" s="178">
        <f t="shared" si="27"/>
        <v>1</v>
      </c>
      <c r="K468" s="177">
        <v>4.2</v>
      </c>
      <c r="L468" s="178">
        <f t="shared" si="25"/>
        <v>1</v>
      </c>
      <c r="M468" s="190">
        <v>2.9</v>
      </c>
      <c r="N468" s="178">
        <f t="shared" si="26"/>
        <v>0.69047619047619047</v>
      </c>
      <c r="O468" s="186" t="s">
        <v>138</v>
      </c>
      <c r="P468" s="329">
        <v>2019</v>
      </c>
      <c r="T468" s="261"/>
    </row>
    <row r="469" spans="1:20" ht="45">
      <c r="A469" s="329">
        <v>407</v>
      </c>
      <c r="B469" s="187" t="s">
        <v>885</v>
      </c>
      <c r="C469" s="188" t="s">
        <v>886</v>
      </c>
      <c r="D469" s="196">
        <v>3.2</v>
      </c>
      <c r="E469" s="196">
        <v>3.2</v>
      </c>
      <c r="F469" s="177"/>
      <c r="G469" s="178"/>
      <c r="H469" s="196"/>
      <c r="I469" s="196">
        <v>1</v>
      </c>
      <c r="J469" s="178">
        <f t="shared" si="27"/>
        <v>0.3125</v>
      </c>
      <c r="K469" s="177">
        <v>1</v>
      </c>
      <c r="L469" s="178">
        <f t="shared" si="25"/>
        <v>0.3125</v>
      </c>
      <c r="M469" s="328">
        <v>3.2</v>
      </c>
      <c r="N469" s="178">
        <f t="shared" si="26"/>
        <v>1</v>
      </c>
      <c r="O469" s="186" t="s">
        <v>138</v>
      </c>
      <c r="P469" s="329">
        <v>2019</v>
      </c>
      <c r="T469" s="261"/>
    </row>
    <row r="470" spans="1:20" ht="45">
      <c r="A470" s="329">
        <v>408</v>
      </c>
      <c r="B470" s="187">
        <v>354119</v>
      </c>
      <c r="C470" s="188" t="s">
        <v>887</v>
      </c>
      <c r="D470" s="196">
        <v>0.7</v>
      </c>
      <c r="E470" s="196">
        <v>0.7</v>
      </c>
      <c r="F470" s="177"/>
      <c r="G470" s="178"/>
      <c r="H470" s="196"/>
      <c r="I470" s="196">
        <v>0</v>
      </c>
      <c r="J470" s="178">
        <f t="shared" si="27"/>
        <v>0</v>
      </c>
      <c r="K470" s="177">
        <v>0.7</v>
      </c>
      <c r="L470" s="178">
        <f t="shared" si="25"/>
        <v>1</v>
      </c>
      <c r="M470" s="196">
        <v>0.7</v>
      </c>
      <c r="N470" s="178">
        <f t="shared" si="26"/>
        <v>1</v>
      </c>
      <c r="O470" s="186" t="s">
        <v>138</v>
      </c>
      <c r="P470" s="329">
        <v>2019</v>
      </c>
      <c r="T470" s="261"/>
    </row>
    <row r="471" spans="1:20" ht="30">
      <c r="A471" s="329">
        <v>409</v>
      </c>
      <c r="B471" s="187" t="s">
        <v>888</v>
      </c>
      <c r="C471" s="188" t="s">
        <v>889</v>
      </c>
      <c r="D471" s="196">
        <v>1</v>
      </c>
      <c r="E471" s="196">
        <v>1</v>
      </c>
      <c r="F471" s="177"/>
      <c r="G471" s="178"/>
      <c r="H471" s="196"/>
      <c r="I471" s="196">
        <v>0</v>
      </c>
      <c r="J471" s="178">
        <f t="shared" si="27"/>
        <v>0</v>
      </c>
      <c r="K471" s="177">
        <v>0</v>
      </c>
      <c r="L471" s="178">
        <f t="shared" si="25"/>
        <v>0</v>
      </c>
      <c r="M471" s="196">
        <v>0</v>
      </c>
      <c r="N471" s="178">
        <f t="shared" si="26"/>
        <v>0</v>
      </c>
      <c r="O471" s="186" t="s">
        <v>138</v>
      </c>
      <c r="P471" s="329">
        <v>2019</v>
      </c>
      <c r="T471" s="261"/>
    </row>
    <row r="472" spans="1:20" ht="30">
      <c r="A472" s="329">
        <v>410</v>
      </c>
      <c r="B472" s="187">
        <v>354136</v>
      </c>
      <c r="C472" s="188" t="s">
        <v>890</v>
      </c>
      <c r="D472" s="196">
        <v>0.6</v>
      </c>
      <c r="E472" s="196">
        <v>0.6</v>
      </c>
      <c r="F472" s="177"/>
      <c r="G472" s="178"/>
      <c r="H472" s="196"/>
      <c r="I472" s="196">
        <v>0</v>
      </c>
      <c r="J472" s="178">
        <f t="shared" si="27"/>
        <v>0</v>
      </c>
      <c r="K472" s="177">
        <v>0</v>
      </c>
      <c r="L472" s="178">
        <f t="shared" si="25"/>
        <v>0</v>
      </c>
      <c r="M472" s="328">
        <v>0</v>
      </c>
      <c r="N472" s="178">
        <f t="shared" si="26"/>
        <v>0</v>
      </c>
      <c r="O472" s="186" t="s">
        <v>138</v>
      </c>
      <c r="P472" s="329">
        <v>2019</v>
      </c>
      <c r="T472" s="261"/>
    </row>
    <row r="473" spans="1:20" ht="30">
      <c r="A473" s="329">
        <v>411</v>
      </c>
      <c r="B473" s="187" t="s">
        <v>891</v>
      </c>
      <c r="C473" s="188" t="s">
        <v>892</v>
      </c>
      <c r="D473" s="196">
        <v>1.1000000000000001</v>
      </c>
      <c r="E473" s="196">
        <v>1.1000000000000001</v>
      </c>
      <c r="F473" s="177"/>
      <c r="G473" s="178"/>
      <c r="H473" s="196"/>
      <c r="I473" s="196">
        <v>0</v>
      </c>
      <c r="J473" s="178">
        <f t="shared" si="27"/>
        <v>0</v>
      </c>
      <c r="K473" s="177">
        <v>1.1000000000000001</v>
      </c>
      <c r="L473" s="178">
        <f t="shared" si="25"/>
        <v>1</v>
      </c>
      <c r="M473" s="190">
        <v>1.1000000000000001</v>
      </c>
      <c r="N473" s="178">
        <f t="shared" si="26"/>
        <v>1</v>
      </c>
      <c r="O473" s="186" t="s">
        <v>138</v>
      </c>
      <c r="P473" s="329">
        <v>2019</v>
      </c>
      <c r="T473" s="261"/>
    </row>
    <row r="474" spans="1:20" ht="30">
      <c r="A474" s="329">
        <v>412</v>
      </c>
      <c r="B474" s="187">
        <v>354275</v>
      </c>
      <c r="C474" s="188" t="s">
        <v>893</v>
      </c>
      <c r="D474" s="196">
        <v>1.4</v>
      </c>
      <c r="E474" s="196">
        <v>1.4</v>
      </c>
      <c r="F474" s="177"/>
      <c r="G474" s="178"/>
      <c r="H474" s="196"/>
      <c r="I474" s="196">
        <v>0</v>
      </c>
      <c r="J474" s="178">
        <f t="shared" si="27"/>
        <v>0</v>
      </c>
      <c r="K474" s="177">
        <v>0</v>
      </c>
      <c r="L474" s="178">
        <f t="shared" si="25"/>
        <v>0</v>
      </c>
      <c r="M474" s="328">
        <v>1.4</v>
      </c>
      <c r="N474" s="178">
        <f t="shared" si="26"/>
        <v>1</v>
      </c>
      <c r="O474" s="186" t="s">
        <v>138</v>
      </c>
      <c r="P474" s="329">
        <v>2019</v>
      </c>
      <c r="T474" s="261"/>
    </row>
    <row r="475" spans="1:20" ht="30">
      <c r="A475" s="329">
        <v>413</v>
      </c>
      <c r="B475" s="187">
        <v>354278</v>
      </c>
      <c r="C475" s="188" t="s">
        <v>894</v>
      </c>
      <c r="D475" s="196">
        <v>1</v>
      </c>
      <c r="E475" s="196">
        <v>1</v>
      </c>
      <c r="F475" s="177"/>
      <c r="G475" s="178"/>
      <c r="H475" s="196"/>
      <c r="I475" s="196">
        <v>0</v>
      </c>
      <c r="J475" s="178">
        <f t="shared" si="27"/>
        <v>0</v>
      </c>
      <c r="K475" s="177">
        <v>0</v>
      </c>
      <c r="L475" s="178">
        <f t="shared" si="25"/>
        <v>0</v>
      </c>
      <c r="M475" s="190">
        <v>1</v>
      </c>
      <c r="N475" s="178">
        <f t="shared" si="26"/>
        <v>1</v>
      </c>
      <c r="O475" s="186" t="s">
        <v>138</v>
      </c>
      <c r="P475" s="329">
        <v>2019</v>
      </c>
      <c r="T475" s="261"/>
    </row>
    <row r="476" spans="1:20" ht="30">
      <c r="A476" s="329">
        <v>414</v>
      </c>
      <c r="B476" s="187">
        <v>354277</v>
      </c>
      <c r="C476" s="188" t="s">
        <v>895</v>
      </c>
      <c r="D476" s="196">
        <v>0.5</v>
      </c>
      <c r="E476" s="196">
        <v>0.5</v>
      </c>
      <c r="F476" s="177"/>
      <c r="G476" s="178"/>
      <c r="H476" s="196"/>
      <c r="I476" s="196">
        <v>0</v>
      </c>
      <c r="J476" s="178">
        <f t="shared" si="27"/>
        <v>0</v>
      </c>
      <c r="K476" s="177">
        <v>0</v>
      </c>
      <c r="L476" s="178">
        <f t="shared" si="25"/>
        <v>0</v>
      </c>
      <c r="M476" s="190">
        <v>0.5</v>
      </c>
      <c r="N476" s="178">
        <f t="shared" si="26"/>
        <v>1</v>
      </c>
      <c r="O476" s="186" t="s">
        <v>138</v>
      </c>
      <c r="P476" s="329">
        <v>2019</v>
      </c>
      <c r="T476" s="261"/>
    </row>
    <row r="477" spans="1:20" ht="30">
      <c r="A477" s="329">
        <v>415</v>
      </c>
      <c r="B477" s="187">
        <v>354443</v>
      </c>
      <c r="C477" s="188" t="s">
        <v>896</v>
      </c>
      <c r="D477" s="196">
        <v>1.5</v>
      </c>
      <c r="E477" s="196">
        <v>1.5</v>
      </c>
      <c r="F477" s="177"/>
      <c r="G477" s="178"/>
      <c r="H477" s="196"/>
      <c r="I477" s="196">
        <v>0</v>
      </c>
      <c r="J477" s="178">
        <f t="shared" si="27"/>
        <v>0</v>
      </c>
      <c r="K477" s="177">
        <v>0</v>
      </c>
      <c r="L477" s="178">
        <f t="shared" si="25"/>
        <v>0</v>
      </c>
      <c r="M477" s="190">
        <v>1.5</v>
      </c>
      <c r="N477" s="178">
        <f t="shared" si="26"/>
        <v>1</v>
      </c>
      <c r="O477" s="186" t="s">
        <v>138</v>
      </c>
      <c r="P477" s="329">
        <v>2019</v>
      </c>
      <c r="T477" s="261"/>
    </row>
    <row r="478" spans="1:20" ht="30">
      <c r="A478" s="329">
        <v>416</v>
      </c>
      <c r="B478" s="187" t="s">
        <v>897</v>
      </c>
      <c r="C478" s="188" t="s">
        <v>898</v>
      </c>
      <c r="D478" s="196">
        <v>3</v>
      </c>
      <c r="E478" s="196">
        <v>3</v>
      </c>
      <c r="F478" s="177"/>
      <c r="G478" s="178"/>
      <c r="H478" s="196"/>
      <c r="I478" s="196">
        <v>1.5</v>
      </c>
      <c r="J478" s="178">
        <f t="shared" si="27"/>
        <v>0.5</v>
      </c>
      <c r="K478" s="177">
        <v>1.5</v>
      </c>
      <c r="L478" s="178">
        <f t="shared" si="25"/>
        <v>0.5</v>
      </c>
      <c r="M478" s="190">
        <v>3</v>
      </c>
      <c r="N478" s="178">
        <f t="shared" si="26"/>
        <v>1</v>
      </c>
      <c r="O478" s="186" t="s">
        <v>138</v>
      </c>
      <c r="P478" s="329">
        <v>2019</v>
      </c>
      <c r="T478" s="261"/>
    </row>
    <row r="479" spans="1:20" ht="30">
      <c r="A479" s="329">
        <v>417</v>
      </c>
      <c r="B479" s="187">
        <v>354297</v>
      </c>
      <c r="C479" s="188" t="s">
        <v>899</v>
      </c>
      <c r="D479" s="196">
        <v>1.8</v>
      </c>
      <c r="E479" s="196">
        <v>1.8</v>
      </c>
      <c r="F479" s="177"/>
      <c r="G479" s="178"/>
      <c r="H479" s="196"/>
      <c r="I479" s="196">
        <v>1.2</v>
      </c>
      <c r="J479" s="178">
        <f t="shared" si="27"/>
        <v>0.66666666666666663</v>
      </c>
      <c r="K479" s="177">
        <v>1.2</v>
      </c>
      <c r="L479" s="178">
        <f t="shared" si="25"/>
        <v>0.66666666666666663</v>
      </c>
      <c r="M479" s="190">
        <v>1.8</v>
      </c>
      <c r="N479" s="178">
        <f t="shared" si="26"/>
        <v>1</v>
      </c>
      <c r="O479" s="186" t="s">
        <v>138</v>
      </c>
      <c r="P479" s="329">
        <v>2019</v>
      </c>
      <c r="T479" s="261"/>
    </row>
    <row r="480" spans="1:20" ht="30">
      <c r="A480" s="329">
        <v>418</v>
      </c>
      <c r="B480" s="187" t="s">
        <v>900</v>
      </c>
      <c r="C480" s="188" t="s">
        <v>901</v>
      </c>
      <c r="D480" s="196">
        <v>2</v>
      </c>
      <c r="E480" s="196">
        <v>2</v>
      </c>
      <c r="F480" s="177"/>
      <c r="G480" s="178"/>
      <c r="H480" s="196"/>
      <c r="I480" s="196">
        <v>1.5</v>
      </c>
      <c r="J480" s="178">
        <f t="shared" si="27"/>
        <v>0.75</v>
      </c>
      <c r="K480" s="177">
        <v>1.5</v>
      </c>
      <c r="L480" s="178">
        <f t="shared" si="25"/>
        <v>0.75</v>
      </c>
      <c r="M480" s="190">
        <v>2</v>
      </c>
      <c r="N480" s="178">
        <f t="shared" si="26"/>
        <v>1</v>
      </c>
      <c r="O480" s="186" t="s">
        <v>138</v>
      </c>
      <c r="P480" s="329">
        <v>2019</v>
      </c>
      <c r="T480" s="261"/>
    </row>
    <row r="481" spans="1:20" ht="30">
      <c r="A481" s="329">
        <v>419</v>
      </c>
      <c r="B481" s="187">
        <v>354318</v>
      </c>
      <c r="C481" s="188" t="s">
        <v>902</v>
      </c>
      <c r="D481" s="196">
        <v>0.3</v>
      </c>
      <c r="E481" s="196">
        <v>0.3</v>
      </c>
      <c r="F481" s="177"/>
      <c r="G481" s="178"/>
      <c r="H481" s="196"/>
      <c r="I481" s="196">
        <v>0</v>
      </c>
      <c r="J481" s="178">
        <f t="shared" si="27"/>
        <v>0</v>
      </c>
      <c r="K481" s="177">
        <v>0</v>
      </c>
      <c r="L481" s="178">
        <f t="shared" si="25"/>
        <v>0</v>
      </c>
      <c r="M481" s="328">
        <v>0</v>
      </c>
      <c r="N481" s="178">
        <f t="shared" si="26"/>
        <v>0</v>
      </c>
      <c r="O481" s="186" t="s">
        <v>138</v>
      </c>
      <c r="P481" s="329">
        <v>2019</v>
      </c>
      <c r="T481" s="261"/>
    </row>
    <row r="482" spans="1:20" ht="15">
      <c r="A482" s="329">
        <v>420</v>
      </c>
      <c r="B482" s="187">
        <v>354304</v>
      </c>
      <c r="C482" s="188" t="s">
        <v>903</v>
      </c>
      <c r="D482" s="196">
        <v>0.5</v>
      </c>
      <c r="E482" s="196">
        <v>0.5</v>
      </c>
      <c r="F482" s="177"/>
      <c r="G482" s="178"/>
      <c r="H482" s="196"/>
      <c r="I482" s="196">
        <v>0</v>
      </c>
      <c r="J482" s="178">
        <f t="shared" si="27"/>
        <v>0</v>
      </c>
      <c r="K482" s="177">
        <v>0</v>
      </c>
      <c r="L482" s="178">
        <f t="shared" si="25"/>
        <v>0</v>
      </c>
      <c r="M482" s="190">
        <v>0.5</v>
      </c>
      <c r="N482" s="178">
        <f t="shared" si="26"/>
        <v>1</v>
      </c>
      <c r="O482" s="186" t="s">
        <v>138</v>
      </c>
      <c r="P482" s="329">
        <v>2019</v>
      </c>
      <c r="T482" s="261"/>
    </row>
    <row r="483" spans="1:20" ht="15">
      <c r="A483" s="329">
        <v>421</v>
      </c>
      <c r="B483" s="187">
        <v>354310</v>
      </c>
      <c r="C483" s="188" t="s">
        <v>904</v>
      </c>
      <c r="D483" s="196">
        <v>0.2</v>
      </c>
      <c r="E483" s="196">
        <v>0.2</v>
      </c>
      <c r="F483" s="177"/>
      <c r="G483" s="178"/>
      <c r="H483" s="196"/>
      <c r="I483" s="196">
        <v>0</v>
      </c>
      <c r="J483" s="178">
        <f t="shared" si="27"/>
        <v>0</v>
      </c>
      <c r="K483" s="177">
        <v>0</v>
      </c>
      <c r="L483" s="178">
        <f t="shared" si="25"/>
        <v>0</v>
      </c>
      <c r="M483" s="190">
        <v>0.2</v>
      </c>
      <c r="N483" s="178">
        <f t="shared" si="26"/>
        <v>1</v>
      </c>
      <c r="O483" s="186" t="s">
        <v>138</v>
      </c>
      <c r="P483" s="329">
        <v>2019</v>
      </c>
      <c r="T483" s="261"/>
    </row>
    <row r="484" spans="1:20" ht="15">
      <c r="A484" s="329">
        <v>422</v>
      </c>
      <c r="B484" s="187">
        <v>354313</v>
      </c>
      <c r="C484" s="188" t="s">
        <v>905</v>
      </c>
      <c r="D484" s="196">
        <v>0.5</v>
      </c>
      <c r="E484" s="196">
        <v>0.5</v>
      </c>
      <c r="F484" s="177"/>
      <c r="G484" s="178"/>
      <c r="H484" s="196"/>
      <c r="I484" s="196">
        <v>0.5</v>
      </c>
      <c r="J484" s="178">
        <f t="shared" si="27"/>
        <v>1</v>
      </c>
      <c r="K484" s="177">
        <v>0.5</v>
      </c>
      <c r="L484" s="178">
        <f t="shared" si="25"/>
        <v>1</v>
      </c>
      <c r="M484" s="190">
        <v>0.3</v>
      </c>
      <c r="N484" s="178">
        <f t="shared" si="26"/>
        <v>0.6</v>
      </c>
      <c r="O484" s="186" t="s">
        <v>138</v>
      </c>
      <c r="P484" s="329">
        <v>2019</v>
      </c>
      <c r="T484" s="261"/>
    </row>
    <row r="485" spans="1:20" ht="15">
      <c r="A485" s="329">
        <v>423</v>
      </c>
      <c r="B485" s="187">
        <v>354303</v>
      </c>
      <c r="C485" s="188" t="s">
        <v>906</v>
      </c>
      <c r="D485" s="196">
        <v>2</v>
      </c>
      <c r="E485" s="196">
        <v>2</v>
      </c>
      <c r="F485" s="177"/>
      <c r="G485" s="178"/>
      <c r="H485" s="196"/>
      <c r="I485" s="196">
        <v>0</v>
      </c>
      <c r="J485" s="178">
        <f t="shared" si="27"/>
        <v>0</v>
      </c>
      <c r="K485" s="177">
        <v>0</v>
      </c>
      <c r="L485" s="178">
        <f t="shared" si="25"/>
        <v>0</v>
      </c>
      <c r="M485" s="190">
        <v>2</v>
      </c>
      <c r="N485" s="178">
        <f t="shared" si="26"/>
        <v>1</v>
      </c>
      <c r="O485" s="186" t="s">
        <v>138</v>
      </c>
      <c r="P485" s="329">
        <v>2019</v>
      </c>
      <c r="T485" s="261"/>
    </row>
    <row r="486" spans="1:20" ht="30">
      <c r="A486" s="329">
        <v>424</v>
      </c>
      <c r="B486" s="187" t="s">
        <v>907</v>
      </c>
      <c r="C486" s="188" t="s">
        <v>908</v>
      </c>
      <c r="D486" s="196">
        <v>1.8</v>
      </c>
      <c r="E486" s="196">
        <v>1.8</v>
      </c>
      <c r="F486" s="177"/>
      <c r="G486" s="178"/>
      <c r="H486" s="196"/>
      <c r="I486" s="196">
        <v>1.4</v>
      </c>
      <c r="J486" s="178">
        <f t="shared" si="27"/>
        <v>0.77777777777777768</v>
      </c>
      <c r="K486" s="177">
        <v>1.4</v>
      </c>
      <c r="L486" s="178">
        <f t="shared" si="25"/>
        <v>0.77777777777777768</v>
      </c>
      <c r="M486" s="328">
        <v>1.8</v>
      </c>
      <c r="N486" s="178">
        <f t="shared" si="26"/>
        <v>1</v>
      </c>
      <c r="O486" s="186" t="s">
        <v>138</v>
      </c>
      <c r="P486" s="329">
        <v>2019</v>
      </c>
      <c r="T486" s="261"/>
    </row>
    <row r="487" spans="1:20" ht="30">
      <c r="A487" s="329">
        <v>425</v>
      </c>
      <c r="B487" s="187" t="s">
        <v>909</v>
      </c>
      <c r="C487" s="188" t="s">
        <v>910</v>
      </c>
      <c r="D487" s="196">
        <v>0.3</v>
      </c>
      <c r="E487" s="196">
        <v>0.3</v>
      </c>
      <c r="F487" s="177"/>
      <c r="G487" s="178"/>
      <c r="H487" s="196"/>
      <c r="I487" s="196">
        <v>0</v>
      </c>
      <c r="J487" s="178">
        <f t="shared" si="27"/>
        <v>0</v>
      </c>
      <c r="K487" s="177">
        <v>0</v>
      </c>
      <c r="L487" s="178">
        <f t="shared" si="25"/>
        <v>0</v>
      </c>
      <c r="M487" s="328">
        <v>0</v>
      </c>
      <c r="N487" s="178">
        <f t="shared" si="26"/>
        <v>0</v>
      </c>
      <c r="O487" s="186" t="s">
        <v>138</v>
      </c>
      <c r="P487" s="329">
        <v>2019</v>
      </c>
      <c r="T487" s="261"/>
    </row>
    <row r="488" spans="1:20" ht="30">
      <c r="A488" s="329">
        <v>426</v>
      </c>
      <c r="B488" s="187" t="s">
        <v>911</v>
      </c>
      <c r="C488" s="188" t="s">
        <v>912</v>
      </c>
      <c r="D488" s="196">
        <v>0.2</v>
      </c>
      <c r="E488" s="196">
        <v>0.2</v>
      </c>
      <c r="F488" s="177"/>
      <c r="G488" s="178"/>
      <c r="H488" s="196"/>
      <c r="I488" s="196">
        <v>0</v>
      </c>
      <c r="J488" s="178">
        <f t="shared" si="27"/>
        <v>0</v>
      </c>
      <c r="K488" s="177">
        <v>0</v>
      </c>
      <c r="L488" s="178">
        <f t="shared" si="25"/>
        <v>0</v>
      </c>
      <c r="M488" s="328">
        <v>0</v>
      </c>
      <c r="N488" s="178">
        <f t="shared" si="26"/>
        <v>0</v>
      </c>
      <c r="O488" s="186" t="s">
        <v>138</v>
      </c>
      <c r="P488" s="329">
        <v>2019</v>
      </c>
      <c r="T488" s="261"/>
    </row>
    <row r="489" spans="1:20" ht="30">
      <c r="A489" s="329">
        <v>427</v>
      </c>
      <c r="B489" s="187" t="s">
        <v>913</v>
      </c>
      <c r="C489" s="188" t="s">
        <v>914</v>
      </c>
      <c r="D489" s="196">
        <v>0.2</v>
      </c>
      <c r="E489" s="196">
        <v>0.2</v>
      </c>
      <c r="F489" s="177"/>
      <c r="G489" s="178"/>
      <c r="H489" s="196"/>
      <c r="I489" s="196">
        <v>0</v>
      </c>
      <c r="J489" s="178">
        <f t="shared" si="27"/>
        <v>0</v>
      </c>
      <c r="K489" s="177">
        <v>0</v>
      </c>
      <c r="L489" s="178">
        <f t="shared" si="25"/>
        <v>0</v>
      </c>
      <c r="M489" s="328">
        <v>0</v>
      </c>
      <c r="N489" s="178">
        <f t="shared" si="26"/>
        <v>0</v>
      </c>
      <c r="O489" s="186" t="s">
        <v>138</v>
      </c>
      <c r="P489" s="329">
        <v>2019</v>
      </c>
      <c r="T489" s="261"/>
    </row>
    <row r="490" spans="1:20" ht="30">
      <c r="A490" s="329">
        <v>428</v>
      </c>
      <c r="B490" s="187" t="s">
        <v>915</v>
      </c>
      <c r="C490" s="188" t="s">
        <v>916</v>
      </c>
      <c r="D490" s="196">
        <v>0.6</v>
      </c>
      <c r="E490" s="196">
        <v>0.6</v>
      </c>
      <c r="F490" s="177"/>
      <c r="G490" s="178"/>
      <c r="H490" s="196"/>
      <c r="I490" s="196">
        <v>0</v>
      </c>
      <c r="J490" s="178">
        <f t="shared" si="27"/>
        <v>0</v>
      </c>
      <c r="K490" s="177">
        <v>0</v>
      </c>
      <c r="L490" s="178">
        <f t="shared" si="25"/>
        <v>0</v>
      </c>
      <c r="M490" s="328">
        <v>0.6</v>
      </c>
      <c r="N490" s="178">
        <f t="shared" si="26"/>
        <v>1</v>
      </c>
      <c r="O490" s="186" t="s">
        <v>138</v>
      </c>
      <c r="P490" s="329">
        <v>2019</v>
      </c>
      <c r="T490" s="261"/>
    </row>
    <row r="491" spans="1:20" ht="30">
      <c r="A491" s="329">
        <v>429</v>
      </c>
      <c r="B491" s="187" t="s">
        <v>917</v>
      </c>
      <c r="C491" s="188" t="s">
        <v>918</v>
      </c>
      <c r="D491" s="196">
        <v>0.5</v>
      </c>
      <c r="E491" s="196">
        <v>0.5</v>
      </c>
      <c r="F491" s="177"/>
      <c r="G491" s="178"/>
      <c r="H491" s="196"/>
      <c r="I491" s="196">
        <v>0.5</v>
      </c>
      <c r="J491" s="178">
        <f t="shared" si="27"/>
        <v>1</v>
      </c>
      <c r="K491" s="177">
        <v>0.5</v>
      </c>
      <c r="L491" s="178">
        <f t="shared" si="25"/>
        <v>1</v>
      </c>
      <c r="M491" s="328">
        <v>0.3</v>
      </c>
      <c r="N491" s="178">
        <f t="shared" si="26"/>
        <v>0.6</v>
      </c>
      <c r="O491" s="186" t="s">
        <v>138</v>
      </c>
      <c r="P491" s="329">
        <v>2019</v>
      </c>
      <c r="T491" s="261"/>
    </row>
    <row r="492" spans="1:20" ht="30">
      <c r="A492" s="329">
        <v>430</v>
      </c>
      <c r="B492" s="187" t="s">
        <v>919</v>
      </c>
      <c r="C492" s="188" t="s">
        <v>920</v>
      </c>
      <c r="D492" s="196">
        <v>0.3</v>
      </c>
      <c r="E492" s="196">
        <v>0.3</v>
      </c>
      <c r="F492" s="177"/>
      <c r="G492" s="178"/>
      <c r="H492" s="196"/>
      <c r="I492" s="196">
        <v>0</v>
      </c>
      <c r="J492" s="178">
        <f t="shared" si="27"/>
        <v>0</v>
      </c>
      <c r="K492" s="177">
        <v>0</v>
      </c>
      <c r="L492" s="178">
        <f t="shared" si="25"/>
        <v>0</v>
      </c>
      <c r="M492" s="328">
        <v>0</v>
      </c>
      <c r="N492" s="178">
        <f t="shared" si="26"/>
        <v>0</v>
      </c>
      <c r="O492" s="186" t="s">
        <v>138</v>
      </c>
      <c r="P492" s="329">
        <v>2019</v>
      </c>
      <c r="T492" s="261"/>
    </row>
    <row r="493" spans="1:20" ht="30">
      <c r="A493" s="329">
        <v>431</v>
      </c>
      <c r="B493" s="187">
        <v>354311</v>
      </c>
      <c r="C493" s="188" t="s">
        <v>921</v>
      </c>
      <c r="D493" s="196">
        <v>0.2</v>
      </c>
      <c r="E493" s="196">
        <v>0.2</v>
      </c>
      <c r="F493" s="177"/>
      <c r="G493" s="178"/>
      <c r="H493" s="196"/>
      <c r="I493" s="196">
        <v>0</v>
      </c>
      <c r="J493" s="178">
        <f t="shared" si="27"/>
        <v>0</v>
      </c>
      <c r="K493" s="177">
        <v>0</v>
      </c>
      <c r="L493" s="178">
        <f t="shared" si="25"/>
        <v>0</v>
      </c>
      <c r="M493" s="328">
        <v>0</v>
      </c>
      <c r="N493" s="178">
        <f t="shared" si="26"/>
        <v>0</v>
      </c>
      <c r="O493" s="186" t="s">
        <v>138</v>
      </c>
      <c r="P493" s="329">
        <v>2019</v>
      </c>
      <c r="T493" s="261"/>
    </row>
    <row r="494" spans="1:20" ht="30">
      <c r="A494" s="329">
        <v>432</v>
      </c>
      <c r="B494" s="187">
        <v>346105</v>
      </c>
      <c r="C494" s="188" t="s">
        <v>922</v>
      </c>
      <c r="D494" s="196">
        <v>0.1</v>
      </c>
      <c r="E494" s="196">
        <v>0.1</v>
      </c>
      <c r="F494" s="177"/>
      <c r="G494" s="178"/>
      <c r="H494" s="196"/>
      <c r="I494" s="196">
        <v>0</v>
      </c>
      <c r="J494" s="178">
        <f t="shared" si="27"/>
        <v>0</v>
      </c>
      <c r="K494" s="177">
        <v>0</v>
      </c>
      <c r="L494" s="178">
        <f t="shared" si="25"/>
        <v>0</v>
      </c>
      <c r="M494" s="328">
        <v>0</v>
      </c>
      <c r="N494" s="178">
        <f t="shared" si="26"/>
        <v>0</v>
      </c>
      <c r="O494" s="186" t="s">
        <v>138</v>
      </c>
      <c r="P494" s="329">
        <v>2019</v>
      </c>
      <c r="T494" s="261"/>
    </row>
    <row r="495" spans="1:20" ht="30">
      <c r="A495" s="329">
        <v>433</v>
      </c>
      <c r="B495" s="187" t="s">
        <v>923</v>
      </c>
      <c r="C495" s="188" t="s">
        <v>924</v>
      </c>
      <c r="D495" s="196">
        <v>1.6</v>
      </c>
      <c r="E495" s="196">
        <v>1.6</v>
      </c>
      <c r="F495" s="177"/>
      <c r="G495" s="178"/>
      <c r="H495" s="196"/>
      <c r="I495" s="196">
        <v>1.6</v>
      </c>
      <c r="J495" s="178">
        <f t="shared" si="27"/>
        <v>1</v>
      </c>
      <c r="K495" s="177">
        <v>1.6</v>
      </c>
      <c r="L495" s="178">
        <f t="shared" si="25"/>
        <v>1</v>
      </c>
      <c r="M495" s="328">
        <v>1</v>
      </c>
      <c r="N495" s="178">
        <f t="shared" si="26"/>
        <v>0.625</v>
      </c>
      <c r="O495" s="186" t="s">
        <v>138</v>
      </c>
      <c r="P495" s="329">
        <v>2019</v>
      </c>
      <c r="T495" s="261"/>
    </row>
    <row r="496" spans="1:20" ht="30">
      <c r="A496" s="329">
        <v>434</v>
      </c>
      <c r="B496" s="187" t="s">
        <v>925</v>
      </c>
      <c r="C496" s="188" t="s">
        <v>926</v>
      </c>
      <c r="D496" s="196">
        <v>0.2</v>
      </c>
      <c r="E496" s="196">
        <v>0.2</v>
      </c>
      <c r="F496" s="177"/>
      <c r="G496" s="178"/>
      <c r="H496" s="196"/>
      <c r="I496" s="196">
        <v>0</v>
      </c>
      <c r="J496" s="178">
        <f t="shared" si="27"/>
        <v>0</v>
      </c>
      <c r="K496" s="177">
        <v>0</v>
      </c>
      <c r="L496" s="178">
        <f t="shared" si="25"/>
        <v>0</v>
      </c>
      <c r="M496" s="190">
        <v>0.2</v>
      </c>
      <c r="N496" s="178">
        <f t="shared" si="26"/>
        <v>1</v>
      </c>
      <c r="O496" s="186" t="s">
        <v>138</v>
      </c>
      <c r="P496" s="329">
        <v>2019</v>
      </c>
      <c r="T496" s="261"/>
    </row>
    <row r="497" spans="1:20" ht="30">
      <c r="A497" s="329">
        <v>435</v>
      </c>
      <c r="B497" s="187" t="s">
        <v>927</v>
      </c>
      <c r="C497" s="188" t="s">
        <v>928</v>
      </c>
      <c r="D497" s="196">
        <v>0.2</v>
      </c>
      <c r="E497" s="196">
        <v>0.2</v>
      </c>
      <c r="F497" s="177"/>
      <c r="G497" s="178"/>
      <c r="H497" s="196"/>
      <c r="I497" s="196">
        <v>0</v>
      </c>
      <c r="J497" s="178">
        <f t="shared" si="27"/>
        <v>0</v>
      </c>
      <c r="K497" s="177">
        <v>0</v>
      </c>
      <c r="L497" s="178">
        <f t="shared" si="25"/>
        <v>0</v>
      </c>
      <c r="M497" s="190">
        <v>0.2</v>
      </c>
      <c r="N497" s="178">
        <f t="shared" si="26"/>
        <v>1</v>
      </c>
      <c r="O497" s="186" t="s">
        <v>138</v>
      </c>
      <c r="P497" s="329">
        <v>2019</v>
      </c>
      <c r="T497" s="261"/>
    </row>
    <row r="498" spans="1:20" ht="30">
      <c r="A498" s="329">
        <v>436</v>
      </c>
      <c r="B498" s="187" t="s">
        <v>929</v>
      </c>
      <c r="C498" s="188" t="s">
        <v>930</v>
      </c>
      <c r="D498" s="196">
        <v>0.3</v>
      </c>
      <c r="E498" s="196">
        <v>0.3</v>
      </c>
      <c r="F498" s="177"/>
      <c r="G498" s="178"/>
      <c r="H498" s="196"/>
      <c r="I498" s="196">
        <v>0</v>
      </c>
      <c r="J498" s="178">
        <f t="shared" si="27"/>
        <v>0</v>
      </c>
      <c r="K498" s="177">
        <v>0</v>
      </c>
      <c r="L498" s="178">
        <f t="shared" si="25"/>
        <v>0</v>
      </c>
      <c r="M498" s="190">
        <v>0.3</v>
      </c>
      <c r="N498" s="178">
        <f t="shared" si="26"/>
        <v>1</v>
      </c>
      <c r="O498" s="186" t="s">
        <v>138</v>
      </c>
      <c r="P498" s="329">
        <v>2019</v>
      </c>
      <c r="T498" s="261"/>
    </row>
    <row r="499" spans="1:20" ht="30">
      <c r="A499" s="329">
        <v>437</v>
      </c>
      <c r="B499" s="187" t="s">
        <v>931</v>
      </c>
      <c r="C499" s="188" t="s">
        <v>932</v>
      </c>
      <c r="D499" s="196">
        <v>0.4</v>
      </c>
      <c r="E499" s="196">
        <v>0.4</v>
      </c>
      <c r="F499" s="177"/>
      <c r="G499" s="178"/>
      <c r="H499" s="196"/>
      <c r="I499" s="196">
        <v>0.2</v>
      </c>
      <c r="J499" s="178">
        <f t="shared" si="27"/>
        <v>0.5</v>
      </c>
      <c r="K499" s="177">
        <v>0.2</v>
      </c>
      <c r="L499" s="178">
        <f t="shared" si="25"/>
        <v>0.5</v>
      </c>
      <c r="M499" s="190">
        <v>0.4</v>
      </c>
      <c r="N499" s="178">
        <f t="shared" si="26"/>
        <v>1</v>
      </c>
      <c r="O499" s="186" t="s">
        <v>138</v>
      </c>
      <c r="P499" s="329">
        <v>2019</v>
      </c>
      <c r="T499" s="261"/>
    </row>
    <row r="500" spans="1:20" ht="30">
      <c r="A500" s="329">
        <v>438</v>
      </c>
      <c r="B500" s="187" t="s">
        <v>933</v>
      </c>
      <c r="C500" s="188" t="s">
        <v>934</v>
      </c>
      <c r="D500" s="196">
        <v>0.3</v>
      </c>
      <c r="E500" s="196">
        <v>0.3</v>
      </c>
      <c r="F500" s="177"/>
      <c r="G500" s="178"/>
      <c r="H500" s="196"/>
      <c r="I500" s="196">
        <v>0.1</v>
      </c>
      <c r="J500" s="178">
        <f t="shared" si="27"/>
        <v>0.33333333333333337</v>
      </c>
      <c r="K500" s="177">
        <v>0.1</v>
      </c>
      <c r="L500" s="178">
        <f t="shared" si="25"/>
        <v>0.33333333333333337</v>
      </c>
      <c r="M500" s="190">
        <v>0.3</v>
      </c>
      <c r="N500" s="178">
        <f t="shared" si="26"/>
        <v>1</v>
      </c>
      <c r="O500" s="186" t="s">
        <v>138</v>
      </c>
      <c r="P500" s="329">
        <v>2019</v>
      </c>
      <c r="T500" s="261"/>
    </row>
    <row r="501" spans="1:20" ht="30">
      <c r="A501" s="329">
        <v>439</v>
      </c>
      <c r="B501" s="187">
        <v>346700</v>
      </c>
      <c r="C501" s="188" t="s">
        <v>935</v>
      </c>
      <c r="D501" s="196">
        <v>0.5</v>
      </c>
      <c r="E501" s="196">
        <v>0.5</v>
      </c>
      <c r="F501" s="177"/>
      <c r="G501" s="178"/>
      <c r="H501" s="196"/>
      <c r="I501" s="196">
        <v>0.4</v>
      </c>
      <c r="J501" s="178">
        <f t="shared" si="27"/>
        <v>0.8</v>
      </c>
      <c r="K501" s="177">
        <v>0.4</v>
      </c>
      <c r="L501" s="178">
        <f t="shared" si="25"/>
        <v>0.8</v>
      </c>
      <c r="M501" s="190">
        <v>0.5</v>
      </c>
      <c r="N501" s="178">
        <f t="shared" si="26"/>
        <v>1</v>
      </c>
      <c r="O501" s="186" t="s">
        <v>138</v>
      </c>
      <c r="P501" s="329">
        <v>2019</v>
      </c>
      <c r="T501" s="261"/>
    </row>
    <row r="502" spans="1:20" ht="30">
      <c r="A502" s="329">
        <v>440</v>
      </c>
      <c r="B502" s="187">
        <v>347106</v>
      </c>
      <c r="C502" s="188" t="s">
        <v>936</v>
      </c>
      <c r="D502" s="196">
        <v>0.2</v>
      </c>
      <c r="E502" s="196">
        <v>0.2</v>
      </c>
      <c r="F502" s="177"/>
      <c r="G502" s="178"/>
      <c r="H502" s="196"/>
      <c r="I502" s="196">
        <v>0.1</v>
      </c>
      <c r="J502" s="178">
        <f t="shared" si="27"/>
        <v>0.5</v>
      </c>
      <c r="K502" s="177">
        <v>0.1</v>
      </c>
      <c r="L502" s="178">
        <f t="shared" ref="L502:L563" si="28">K502/E502</f>
        <v>0.5</v>
      </c>
      <c r="M502" s="190">
        <v>0.2</v>
      </c>
      <c r="N502" s="178">
        <f t="shared" ref="N502:N563" si="29">M502/E502</f>
        <v>1</v>
      </c>
      <c r="O502" s="186" t="s">
        <v>138</v>
      </c>
      <c r="P502" s="329">
        <v>2019</v>
      </c>
      <c r="T502" s="261"/>
    </row>
    <row r="503" spans="1:20" ht="30">
      <c r="A503" s="329">
        <v>441</v>
      </c>
      <c r="B503" s="187" t="s">
        <v>937</v>
      </c>
      <c r="C503" s="188" t="s">
        <v>938</v>
      </c>
      <c r="D503" s="196">
        <v>0.1</v>
      </c>
      <c r="E503" s="196">
        <v>0.1</v>
      </c>
      <c r="F503" s="177"/>
      <c r="G503" s="178"/>
      <c r="H503" s="196"/>
      <c r="I503" s="196">
        <v>0.1</v>
      </c>
      <c r="J503" s="178">
        <f t="shared" si="27"/>
        <v>1</v>
      </c>
      <c r="K503" s="177">
        <v>0.1</v>
      </c>
      <c r="L503" s="178">
        <f t="shared" si="28"/>
        <v>1</v>
      </c>
      <c r="M503" s="190">
        <v>0.1</v>
      </c>
      <c r="N503" s="178">
        <f t="shared" si="29"/>
        <v>1</v>
      </c>
      <c r="O503" s="186" t="s">
        <v>138</v>
      </c>
      <c r="P503" s="329">
        <v>2019</v>
      </c>
      <c r="T503" s="261"/>
    </row>
    <row r="504" spans="1:20" ht="30">
      <c r="A504" s="329">
        <v>442</v>
      </c>
      <c r="B504" s="187">
        <v>335643</v>
      </c>
      <c r="C504" s="188" t="s">
        <v>939</v>
      </c>
      <c r="D504" s="196">
        <v>0.3</v>
      </c>
      <c r="E504" s="196">
        <v>0.3</v>
      </c>
      <c r="F504" s="177"/>
      <c r="G504" s="178"/>
      <c r="H504" s="196"/>
      <c r="I504" s="196">
        <v>0.3</v>
      </c>
      <c r="J504" s="178">
        <f t="shared" si="27"/>
        <v>1</v>
      </c>
      <c r="K504" s="177">
        <v>0.2</v>
      </c>
      <c r="L504" s="178">
        <f t="shared" si="28"/>
        <v>0.66666666666666674</v>
      </c>
      <c r="M504" s="190">
        <v>0.3</v>
      </c>
      <c r="N504" s="178">
        <f t="shared" si="29"/>
        <v>1</v>
      </c>
      <c r="O504" s="186" t="s">
        <v>138</v>
      </c>
      <c r="P504" s="329">
        <v>2019</v>
      </c>
      <c r="T504" s="261"/>
    </row>
    <row r="505" spans="1:20" ht="30">
      <c r="A505" s="329">
        <v>443</v>
      </c>
      <c r="B505" s="187">
        <v>354439</v>
      </c>
      <c r="C505" s="188" t="s">
        <v>940</v>
      </c>
      <c r="D505" s="196">
        <v>1.3</v>
      </c>
      <c r="E505" s="196">
        <v>1.3</v>
      </c>
      <c r="F505" s="177"/>
      <c r="G505" s="178"/>
      <c r="H505" s="196"/>
      <c r="I505" s="196">
        <v>0</v>
      </c>
      <c r="J505" s="178">
        <f t="shared" si="27"/>
        <v>0</v>
      </c>
      <c r="K505" s="177">
        <v>0</v>
      </c>
      <c r="L505" s="178">
        <f t="shared" si="28"/>
        <v>0</v>
      </c>
      <c r="M505" s="328">
        <v>1.3</v>
      </c>
      <c r="N505" s="178">
        <f t="shared" si="29"/>
        <v>1</v>
      </c>
      <c r="O505" s="186" t="s">
        <v>138</v>
      </c>
      <c r="P505" s="329">
        <v>2019</v>
      </c>
      <c r="T505" s="261"/>
    </row>
    <row r="506" spans="1:20" ht="30">
      <c r="A506" s="329">
        <v>444</v>
      </c>
      <c r="B506" s="187" t="s">
        <v>941</v>
      </c>
      <c r="C506" s="188" t="s">
        <v>942</v>
      </c>
      <c r="D506" s="196">
        <v>0.8</v>
      </c>
      <c r="E506" s="196">
        <v>0.8</v>
      </c>
      <c r="F506" s="177"/>
      <c r="G506" s="178"/>
      <c r="H506" s="196"/>
      <c r="I506" s="196">
        <v>0</v>
      </c>
      <c r="J506" s="178">
        <f t="shared" si="27"/>
        <v>0</v>
      </c>
      <c r="K506" s="177">
        <v>0</v>
      </c>
      <c r="L506" s="178">
        <f t="shared" si="28"/>
        <v>0</v>
      </c>
      <c r="M506" s="190">
        <v>0.8</v>
      </c>
      <c r="N506" s="178">
        <f t="shared" si="29"/>
        <v>1</v>
      </c>
      <c r="O506" s="186" t="s">
        <v>138</v>
      </c>
      <c r="P506" s="329">
        <v>2019</v>
      </c>
      <c r="T506" s="261"/>
    </row>
    <row r="507" spans="1:20" ht="30">
      <c r="A507" s="329">
        <v>445</v>
      </c>
      <c r="B507" s="187" t="s">
        <v>943</v>
      </c>
      <c r="C507" s="188" t="s">
        <v>944</v>
      </c>
      <c r="D507" s="196">
        <v>0.5</v>
      </c>
      <c r="E507" s="196">
        <v>0.5</v>
      </c>
      <c r="F507" s="177"/>
      <c r="G507" s="178"/>
      <c r="H507" s="196"/>
      <c r="I507" s="196">
        <v>0</v>
      </c>
      <c r="J507" s="178">
        <f t="shared" si="27"/>
        <v>0</v>
      </c>
      <c r="K507" s="177">
        <v>0</v>
      </c>
      <c r="L507" s="178">
        <f t="shared" si="28"/>
        <v>0</v>
      </c>
      <c r="M507" s="196">
        <v>0</v>
      </c>
      <c r="N507" s="178">
        <f t="shared" si="29"/>
        <v>0</v>
      </c>
      <c r="O507" s="186" t="s">
        <v>138</v>
      </c>
      <c r="P507" s="329">
        <v>2019</v>
      </c>
      <c r="T507" s="261"/>
    </row>
    <row r="508" spans="1:20" ht="30">
      <c r="A508" s="329">
        <v>446</v>
      </c>
      <c r="B508" s="187" t="s">
        <v>945</v>
      </c>
      <c r="C508" s="188" t="s">
        <v>946</v>
      </c>
      <c r="D508" s="196">
        <v>0.5</v>
      </c>
      <c r="E508" s="196">
        <v>0.5</v>
      </c>
      <c r="F508" s="177"/>
      <c r="G508" s="178"/>
      <c r="H508" s="196"/>
      <c r="I508" s="196">
        <v>0</v>
      </c>
      <c r="J508" s="178">
        <f t="shared" si="27"/>
        <v>0</v>
      </c>
      <c r="K508" s="177">
        <v>0</v>
      </c>
      <c r="L508" s="178">
        <f t="shared" si="28"/>
        <v>0</v>
      </c>
      <c r="M508" s="196">
        <v>0.5</v>
      </c>
      <c r="N508" s="178">
        <f t="shared" si="29"/>
        <v>1</v>
      </c>
      <c r="O508" s="186" t="s">
        <v>138</v>
      </c>
      <c r="P508" s="329">
        <v>2019</v>
      </c>
      <c r="T508" s="261"/>
    </row>
    <row r="509" spans="1:20" ht="30">
      <c r="A509" s="329">
        <v>447</v>
      </c>
      <c r="B509" s="187">
        <v>354438</v>
      </c>
      <c r="C509" s="188" t="s">
        <v>947</v>
      </c>
      <c r="D509" s="196">
        <v>0.2</v>
      </c>
      <c r="E509" s="196">
        <v>0.2</v>
      </c>
      <c r="F509" s="177"/>
      <c r="G509" s="178"/>
      <c r="H509" s="196"/>
      <c r="I509" s="196">
        <v>0.2</v>
      </c>
      <c r="J509" s="178">
        <f t="shared" si="27"/>
        <v>1</v>
      </c>
      <c r="K509" s="177">
        <v>0.2</v>
      </c>
      <c r="L509" s="178">
        <f t="shared" si="28"/>
        <v>1</v>
      </c>
      <c r="M509" s="328">
        <v>0.2</v>
      </c>
      <c r="N509" s="178">
        <f t="shared" si="29"/>
        <v>1</v>
      </c>
      <c r="O509" s="186" t="s">
        <v>138</v>
      </c>
      <c r="P509" s="329">
        <v>2019</v>
      </c>
      <c r="T509" s="261"/>
    </row>
    <row r="510" spans="1:20" ht="30">
      <c r="A510" s="329">
        <v>448</v>
      </c>
      <c r="B510" s="187" t="s">
        <v>948</v>
      </c>
      <c r="C510" s="188" t="s">
        <v>949</v>
      </c>
      <c r="D510" s="196">
        <v>2</v>
      </c>
      <c r="E510" s="196">
        <v>2</v>
      </c>
      <c r="F510" s="177"/>
      <c r="G510" s="178"/>
      <c r="H510" s="196"/>
      <c r="I510" s="196">
        <v>2</v>
      </c>
      <c r="J510" s="178">
        <f t="shared" si="27"/>
        <v>1</v>
      </c>
      <c r="K510" s="177">
        <v>2</v>
      </c>
      <c r="L510" s="178">
        <f t="shared" si="28"/>
        <v>1</v>
      </c>
      <c r="M510" s="328">
        <v>1.3</v>
      </c>
      <c r="N510" s="178">
        <f t="shared" si="29"/>
        <v>0.65</v>
      </c>
      <c r="O510" s="186" t="s">
        <v>138</v>
      </c>
      <c r="P510" s="329">
        <v>2019</v>
      </c>
      <c r="T510" s="261"/>
    </row>
    <row r="511" spans="1:20" ht="45">
      <c r="A511" s="329">
        <v>449</v>
      </c>
      <c r="B511" s="187" t="s">
        <v>950</v>
      </c>
      <c r="C511" s="188" t="s">
        <v>951</v>
      </c>
      <c r="D511" s="196">
        <v>6.1</v>
      </c>
      <c r="E511" s="196">
        <v>6.1</v>
      </c>
      <c r="F511" s="177"/>
      <c r="G511" s="178"/>
      <c r="H511" s="196"/>
      <c r="I511" s="196">
        <v>1.3</v>
      </c>
      <c r="J511" s="178">
        <f t="shared" si="27"/>
        <v>0.21311475409836067</v>
      </c>
      <c r="K511" s="177">
        <v>6.1</v>
      </c>
      <c r="L511" s="178">
        <f t="shared" si="28"/>
        <v>1</v>
      </c>
      <c r="M511" s="202">
        <v>6.1</v>
      </c>
      <c r="N511" s="178">
        <f t="shared" si="29"/>
        <v>1</v>
      </c>
      <c r="O511" s="186" t="s">
        <v>138</v>
      </c>
      <c r="P511" s="329">
        <v>2019</v>
      </c>
      <c r="T511" s="261"/>
    </row>
    <row r="512" spans="1:20" ht="30">
      <c r="A512" s="329">
        <v>450</v>
      </c>
      <c r="B512" s="187" t="s">
        <v>952</v>
      </c>
      <c r="C512" s="188" t="s">
        <v>953</v>
      </c>
      <c r="D512" s="196">
        <v>0.4</v>
      </c>
      <c r="E512" s="196">
        <v>0.4</v>
      </c>
      <c r="F512" s="177"/>
      <c r="G512" s="178"/>
      <c r="H512" s="196"/>
      <c r="I512" s="196">
        <v>0.2</v>
      </c>
      <c r="J512" s="178">
        <f t="shared" ref="J512:J575" si="30">I512/E512</f>
        <v>0.5</v>
      </c>
      <c r="K512" s="177">
        <v>0.2</v>
      </c>
      <c r="L512" s="178">
        <f t="shared" si="28"/>
        <v>0.5</v>
      </c>
      <c r="M512" s="190">
        <v>0.4</v>
      </c>
      <c r="N512" s="178">
        <f t="shared" si="29"/>
        <v>1</v>
      </c>
      <c r="O512" s="186" t="s">
        <v>138</v>
      </c>
      <c r="P512" s="329">
        <v>2019</v>
      </c>
      <c r="T512" s="261"/>
    </row>
    <row r="513" spans="1:20" ht="45">
      <c r="A513" s="329">
        <v>451</v>
      </c>
      <c r="B513" s="187">
        <v>352756</v>
      </c>
      <c r="C513" s="188" t="s">
        <v>954</v>
      </c>
      <c r="D513" s="196">
        <v>0.4</v>
      </c>
      <c r="E513" s="196">
        <v>0.4</v>
      </c>
      <c r="F513" s="177"/>
      <c r="G513" s="178"/>
      <c r="H513" s="196"/>
      <c r="I513" s="196">
        <v>0.3</v>
      </c>
      <c r="J513" s="178">
        <f t="shared" si="30"/>
        <v>0.74999999999999989</v>
      </c>
      <c r="K513" s="177">
        <v>0.3</v>
      </c>
      <c r="L513" s="178">
        <f t="shared" si="28"/>
        <v>0.74999999999999989</v>
      </c>
      <c r="M513" s="190">
        <v>0.4</v>
      </c>
      <c r="N513" s="178">
        <f t="shared" si="29"/>
        <v>1</v>
      </c>
      <c r="O513" s="186" t="s">
        <v>138</v>
      </c>
      <c r="P513" s="329">
        <v>2019</v>
      </c>
      <c r="T513" s="261"/>
    </row>
    <row r="514" spans="1:20" ht="30">
      <c r="A514" s="329">
        <v>452</v>
      </c>
      <c r="B514" s="187">
        <v>3397042</v>
      </c>
      <c r="C514" s="188" t="s">
        <v>955</v>
      </c>
      <c r="D514" s="196">
        <v>0.4</v>
      </c>
      <c r="E514" s="196">
        <v>0.4</v>
      </c>
      <c r="F514" s="177"/>
      <c r="G514" s="178"/>
      <c r="H514" s="196"/>
      <c r="I514" s="196">
        <v>0.4</v>
      </c>
      <c r="J514" s="178">
        <f t="shared" si="30"/>
        <v>1</v>
      </c>
      <c r="K514" s="177">
        <v>0.4</v>
      </c>
      <c r="L514" s="178">
        <f t="shared" si="28"/>
        <v>1</v>
      </c>
      <c r="M514" s="190">
        <v>0.3</v>
      </c>
      <c r="N514" s="178">
        <f t="shared" si="29"/>
        <v>0.74999999999999989</v>
      </c>
      <c r="O514" s="186" t="s">
        <v>138</v>
      </c>
      <c r="P514" s="329">
        <v>2019</v>
      </c>
      <c r="T514" s="261"/>
    </row>
    <row r="515" spans="1:20" ht="30">
      <c r="A515" s="329">
        <v>453</v>
      </c>
      <c r="B515" s="187" t="s">
        <v>956</v>
      </c>
      <c r="C515" s="188" t="s">
        <v>957</v>
      </c>
      <c r="D515" s="196">
        <v>0.2</v>
      </c>
      <c r="E515" s="196">
        <v>0.2</v>
      </c>
      <c r="F515" s="177"/>
      <c r="G515" s="178"/>
      <c r="H515" s="196"/>
      <c r="I515" s="196">
        <v>0.1</v>
      </c>
      <c r="J515" s="178">
        <f t="shared" si="30"/>
        <v>0.5</v>
      </c>
      <c r="K515" s="177">
        <v>0.1</v>
      </c>
      <c r="L515" s="178">
        <f t="shared" si="28"/>
        <v>0.5</v>
      </c>
      <c r="M515" s="190">
        <v>0.2</v>
      </c>
      <c r="N515" s="178">
        <f t="shared" si="29"/>
        <v>1</v>
      </c>
      <c r="O515" s="186" t="s">
        <v>138</v>
      </c>
      <c r="P515" s="329">
        <v>2019</v>
      </c>
      <c r="T515" s="261"/>
    </row>
    <row r="516" spans="1:20" ht="30">
      <c r="A516" s="329">
        <v>454</v>
      </c>
      <c r="B516" s="187" t="s">
        <v>958</v>
      </c>
      <c r="C516" s="188" t="s">
        <v>959</v>
      </c>
      <c r="D516" s="196">
        <v>1.4</v>
      </c>
      <c r="E516" s="196">
        <v>1.4</v>
      </c>
      <c r="F516" s="177"/>
      <c r="G516" s="178"/>
      <c r="H516" s="196"/>
      <c r="I516" s="196">
        <v>0.8</v>
      </c>
      <c r="J516" s="178">
        <f t="shared" si="30"/>
        <v>0.57142857142857151</v>
      </c>
      <c r="K516" s="177">
        <v>0.8</v>
      </c>
      <c r="L516" s="178">
        <f t="shared" si="28"/>
        <v>0.57142857142857151</v>
      </c>
      <c r="M516" s="190">
        <v>1.4</v>
      </c>
      <c r="N516" s="178">
        <f t="shared" si="29"/>
        <v>1</v>
      </c>
      <c r="O516" s="186" t="s">
        <v>138</v>
      </c>
      <c r="P516" s="329">
        <v>2019</v>
      </c>
      <c r="T516" s="261"/>
    </row>
    <row r="517" spans="1:20" ht="30">
      <c r="A517" s="329">
        <v>455</v>
      </c>
      <c r="B517" s="187" t="s">
        <v>960</v>
      </c>
      <c r="C517" s="188" t="s">
        <v>961</v>
      </c>
      <c r="D517" s="196">
        <v>1.5</v>
      </c>
      <c r="E517" s="196">
        <v>1.5</v>
      </c>
      <c r="F517" s="177"/>
      <c r="G517" s="178"/>
      <c r="H517" s="196"/>
      <c r="I517" s="196">
        <v>0</v>
      </c>
      <c r="J517" s="178">
        <f t="shared" si="30"/>
        <v>0</v>
      </c>
      <c r="K517" s="177">
        <v>1.5</v>
      </c>
      <c r="L517" s="178">
        <f t="shared" si="28"/>
        <v>1</v>
      </c>
      <c r="M517" s="190">
        <v>1.5</v>
      </c>
      <c r="N517" s="178">
        <f t="shared" si="29"/>
        <v>1</v>
      </c>
      <c r="O517" s="186" t="s">
        <v>138</v>
      </c>
      <c r="P517" s="329">
        <v>2019</v>
      </c>
      <c r="T517" s="261"/>
    </row>
    <row r="518" spans="1:20" ht="30">
      <c r="A518" s="329">
        <v>456</v>
      </c>
      <c r="B518" s="187" t="s">
        <v>962</v>
      </c>
      <c r="C518" s="188" t="s">
        <v>963</v>
      </c>
      <c r="D518" s="196">
        <v>1.7</v>
      </c>
      <c r="E518" s="196">
        <v>1.7</v>
      </c>
      <c r="F518" s="177"/>
      <c r="G518" s="178"/>
      <c r="H518" s="196"/>
      <c r="I518" s="196">
        <v>1.1000000000000001</v>
      </c>
      <c r="J518" s="178">
        <f t="shared" si="30"/>
        <v>0.6470588235294118</v>
      </c>
      <c r="K518" s="177">
        <v>1.1000000000000001</v>
      </c>
      <c r="L518" s="178">
        <f t="shared" si="28"/>
        <v>0.6470588235294118</v>
      </c>
      <c r="M518" s="190">
        <v>1.7</v>
      </c>
      <c r="N518" s="178">
        <f t="shared" si="29"/>
        <v>1</v>
      </c>
      <c r="O518" s="186" t="s">
        <v>138</v>
      </c>
      <c r="P518" s="329">
        <v>2019</v>
      </c>
      <c r="T518" s="261"/>
    </row>
    <row r="519" spans="1:20" ht="30">
      <c r="A519" s="329">
        <v>457</v>
      </c>
      <c r="B519" s="187">
        <v>352768</v>
      </c>
      <c r="C519" s="188" t="s">
        <v>964</v>
      </c>
      <c r="D519" s="196">
        <v>1.3</v>
      </c>
      <c r="E519" s="196">
        <v>1.3</v>
      </c>
      <c r="F519" s="177"/>
      <c r="G519" s="178"/>
      <c r="H519" s="196"/>
      <c r="I519" s="196">
        <v>1.2</v>
      </c>
      <c r="J519" s="178">
        <f t="shared" si="30"/>
        <v>0.92307692307692302</v>
      </c>
      <c r="K519" s="177">
        <v>1.2</v>
      </c>
      <c r="L519" s="178">
        <f t="shared" si="28"/>
        <v>0.92307692307692302</v>
      </c>
      <c r="M519" s="190">
        <v>1.3</v>
      </c>
      <c r="N519" s="178">
        <f t="shared" si="29"/>
        <v>1</v>
      </c>
      <c r="O519" s="186" t="s">
        <v>138</v>
      </c>
      <c r="P519" s="329">
        <v>2019</v>
      </c>
      <c r="T519" s="261"/>
    </row>
    <row r="520" spans="1:20" ht="30">
      <c r="A520" s="329">
        <v>458</v>
      </c>
      <c r="B520" s="187" t="s">
        <v>965</v>
      </c>
      <c r="C520" s="188" t="s">
        <v>966</v>
      </c>
      <c r="D520" s="196">
        <v>2.2000000000000002</v>
      </c>
      <c r="E520" s="196">
        <v>2.2000000000000002</v>
      </c>
      <c r="F520" s="177"/>
      <c r="G520" s="178"/>
      <c r="H520" s="196"/>
      <c r="I520" s="196">
        <v>1.8</v>
      </c>
      <c r="J520" s="178">
        <f t="shared" si="30"/>
        <v>0.81818181818181812</v>
      </c>
      <c r="K520" s="177">
        <v>1.8</v>
      </c>
      <c r="L520" s="178">
        <f t="shared" si="28"/>
        <v>0.81818181818181812</v>
      </c>
      <c r="M520" s="190">
        <v>2.2000000000000002</v>
      </c>
      <c r="N520" s="178">
        <f t="shared" si="29"/>
        <v>1</v>
      </c>
      <c r="O520" s="186" t="s">
        <v>138</v>
      </c>
      <c r="P520" s="329">
        <v>2019</v>
      </c>
      <c r="T520" s="261"/>
    </row>
    <row r="521" spans="1:20" ht="30">
      <c r="A521" s="329">
        <v>459</v>
      </c>
      <c r="B521" s="187" t="s">
        <v>967</v>
      </c>
      <c r="C521" s="188" t="s">
        <v>968</v>
      </c>
      <c r="D521" s="196">
        <v>0.4</v>
      </c>
      <c r="E521" s="196">
        <v>0.4</v>
      </c>
      <c r="F521" s="177"/>
      <c r="G521" s="178"/>
      <c r="H521" s="196"/>
      <c r="I521" s="196">
        <v>0.2</v>
      </c>
      <c r="J521" s="178">
        <f t="shared" si="30"/>
        <v>0.5</v>
      </c>
      <c r="K521" s="177">
        <v>0.2</v>
      </c>
      <c r="L521" s="178">
        <f t="shared" si="28"/>
        <v>0.5</v>
      </c>
      <c r="M521" s="190">
        <v>0.4</v>
      </c>
      <c r="N521" s="178">
        <f t="shared" si="29"/>
        <v>1</v>
      </c>
      <c r="O521" s="186" t="s">
        <v>138</v>
      </c>
      <c r="P521" s="329">
        <v>2019</v>
      </c>
      <c r="T521" s="261"/>
    </row>
    <row r="522" spans="1:20" ht="30">
      <c r="A522" s="329">
        <v>460</v>
      </c>
      <c r="B522" s="187" t="s">
        <v>969</v>
      </c>
      <c r="C522" s="188" t="s">
        <v>970</v>
      </c>
      <c r="D522" s="196">
        <v>0.2</v>
      </c>
      <c r="E522" s="196">
        <v>0.2</v>
      </c>
      <c r="F522" s="177"/>
      <c r="G522" s="178"/>
      <c r="H522" s="196"/>
      <c r="I522" s="196">
        <v>0.1</v>
      </c>
      <c r="J522" s="178">
        <f t="shared" si="30"/>
        <v>0.5</v>
      </c>
      <c r="K522" s="177">
        <v>0.1</v>
      </c>
      <c r="L522" s="178">
        <f t="shared" si="28"/>
        <v>0.5</v>
      </c>
      <c r="M522" s="190">
        <v>0.2</v>
      </c>
      <c r="N522" s="178">
        <f t="shared" si="29"/>
        <v>1</v>
      </c>
      <c r="O522" s="186" t="s">
        <v>138</v>
      </c>
      <c r="P522" s="329">
        <v>2019</v>
      </c>
      <c r="T522" s="261"/>
    </row>
    <row r="523" spans="1:20" ht="30">
      <c r="A523" s="329">
        <v>461</v>
      </c>
      <c r="B523" s="187" t="s">
        <v>971</v>
      </c>
      <c r="C523" s="188" t="s">
        <v>972</v>
      </c>
      <c r="D523" s="196">
        <v>0.5</v>
      </c>
      <c r="E523" s="196">
        <v>0.5</v>
      </c>
      <c r="F523" s="177"/>
      <c r="G523" s="178"/>
      <c r="H523" s="196"/>
      <c r="I523" s="196">
        <v>0.1</v>
      </c>
      <c r="J523" s="178">
        <f t="shared" si="30"/>
        <v>0.2</v>
      </c>
      <c r="K523" s="177">
        <v>0.1</v>
      </c>
      <c r="L523" s="178">
        <f t="shared" si="28"/>
        <v>0.2</v>
      </c>
      <c r="M523" s="190">
        <v>0.5</v>
      </c>
      <c r="N523" s="178">
        <f t="shared" si="29"/>
        <v>1</v>
      </c>
      <c r="O523" s="186" t="s">
        <v>138</v>
      </c>
      <c r="P523" s="329">
        <v>2019</v>
      </c>
      <c r="T523" s="261"/>
    </row>
    <row r="524" spans="1:20" ht="30">
      <c r="A524" s="329">
        <v>462</v>
      </c>
      <c r="B524" s="187" t="s">
        <v>973</v>
      </c>
      <c r="C524" s="188" t="s">
        <v>974</v>
      </c>
      <c r="D524" s="196">
        <v>0.7</v>
      </c>
      <c r="E524" s="196">
        <v>0.7</v>
      </c>
      <c r="F524" s="177"/>
      <c r="G524" s="178"/>
      <c r="H524" s="196"/>
      <c r="I524" s="196">
        <v>0.3</v>
      </c>
      <c r="J524" s="178">
        <f t="shared" si="30"/>
        <v>0.4285714285714286</v>
      </c>
      <c r="K524" s="177">
        <v>0.3</v>
      </c>
      <c r="L524" s="178">
        <f t="shared" si="28"/>
        <v>0.4285714285714286</v>
      </c>
      <c r="M524" s="190">
        <v>0.7</v>
      </c>
      <c r="N524" s="178">
        <f t="shared" si="29"/>
        <v>1</v>
      </c>
      <c r="O524" s="186" t="s">
        <v>138</v>
      </c>
      <c r="P524" s="329">
        <v>2019</v>
      </c>
      <c r="T524" s="261"/>
    </row>
    <row r="525" spans="1:20" ht="30">
      <c r="A525" s="329">
        <v>463</v>
      </c>
      <c r="B525" s="187" t="s">
        <v>975</v>
      </c>
      <c r="C525" s="188" t="s">
        <v>976</v>
      </c>
      <c r="D525" s="196">
        <v>0.2</v>
      </c>
      <c r="E525" s="196">
        <v>0.2</v>
      </c>
      <c r="F525" s="177"/>
      <c r="G525" s="178"/>
      <c r="H525" s="196"/>
      <c r="I525" s="196">
        <v>0.1</v>
      </c>
      <c r="J525" s="178">
        <f t="shared" si="30"/>
        <v>0.5</v>
      </c>
      <c r="K525" s="177">
        <v>0.1</v>
      </c>
      <c r="L525" s="178">
        <f t="shared" si="28"/>
        <v>0.5</v>
      </c>
      <c r="M525" s="190">
        <v>0.2</v>
      </c>
      <c r="N525" s="178">
        <f t="shared" si="29"/>
        <v>1</v>
      </c>
      <c r="O525" s="186" t="s">
        <v>138</v>
      </c>
      <c r="P525" s="329">
        <v>2019</v>
      </c>
      <c r="T525" s="261"/>
    </row>
    <row r="526" spans="1:20" ht="30">
      <c r="A526" s="329">
        <v>464</v>
      </c>
      <c r="B526" s="187" t="s">
        <v>977</v>
      </c>
      <c r="C526" s="188" t="s">
        <v>978</v>
      </c>
      <c r="D526" s="196">
        <v>0.4</v>
      </c>
      <c r="E526" s="196">
        <v>0.4</v>
      </c>
      <c r="F526" s="177"/>
      <c r="G526" s="178"/>
      <c r="H526" s="196"/>
      <c r="I526" s="196">
        <v>0.3</v>
      </c>
      <c r="J526" s="178">
        <f t="shared" si="30"/>
        <v>0.74999999999999989</v>
      </c>
      <c r="K526" s="177">
        <v>0.3</v>
      </c>
      <c r="L526" s="178">
        <f t="shared" si="28"/>
        <v>0.74999999999999989</v>
      </c>
      <c r="M526" s="190">
        <v>0.4</v>
      </c>
      <c r="N526" s="178">
        <f t="shared" si="29"/>
        <v>1</v>
      </c>
      <c r="O526" s="186" t="s">
        <v>138</v>
      </c>
      <c r="P526" s="329">
        <v>2019</v>
      </c>
      <c r="T526" s="261"/>
    </row>
    <row r="527" spans="1:20" ht="30">
      <c r="A527" s="329">
        <v>465</v>
      </c>
      <c r="B527" s="187" t="s">
        <v>979</v>
      </c>
      <c r="C527" s="188" t="s">
        <v>980</v>
      </c>
      <c r="D527" s="196">
        <v>2</v>
      </c>
      <c r="E527" s="196">
        <v>2</v>
      </c>
      <c r="F527" s="177"/>
      <c r="G527" s="178"/>
      <c r="H527" s="196"/>
      <c r="I527" s="196">
        <v>1.7</v>
      </c>
      <c r="J527" s="178">
        <f t="shared" si="30"/>
        <v>0.85</v>
      </c>
      <c r="K527" s="177">
        <v>1.7</v>
      </c>
      <c r="L527" s="178">
        <f t="shared" si="28"/>
        <v>0.85</v>
      </c>
      <c r="M527" s="190">
        <v>2</v>
      </c>
      <c r="N527" s="178">
        <f t="shared" si="29"/>
        <v>1</v>
      </c>
      <c r="O527" s="186" t="s">
        <v>138</v>
      </c>
      <c r="P527" s="329">
        <v>2019</v>
      </c>
      <c r="T527" s="261"/>
    </row>
    <row r="528" spans="1:20" ht="30">
      <c r="A528" s="329">
        <v>466</v>
      </c>
      <c r="B528" s="187" t="s">
        <v>981</v>
      </c>
      <c r="C528" s="188" t="s">
        <v>982</v>
      </c>
      <c r="D528" s="196">
        <v>0.1</v>
      </c>
      <c r="E528" s="196">
        <v>0.1</v>
      </c>
      <c r="F528" s="177"/>
      <c r="G528" s="178"/>
      <c r="H528" s="196"/>
      <c r="I528" s="196">
        <v>0.1</v>
      </c>
      <c r="J528" s="178">
        <f t="shared" si="30"/>
        <v>1</v>
      </c>
      <c r="K528" s="177">
        <v>0.1</v>
      </c>
      <c r="L528" s="178">
        <f t="shared" si="28"/>
        <v>1</v>
      </c>
      <c r="M528" s="328">
        <v>0.1</v>
      </c>
      <c r="N528" s="178">
        <f t="shared" si="29"/>
        <v>1</v>
      </c>
      <c r="O528" s="186" t="s">
        <v>138</v>
      </c>
      <c r="P528" s="329">
        <v>2019</v>
      </c>
      <c r="T528" s="261"/>
    </row>
    <row r="529" spans="1:20" ht="30">
      <c r="A529" s="329">
        <v>467</v>
      </c>
      <c r="B529" s="187" t="s">
        <v>983</v>
      </c>
      <c r="C529" s="188" t="s">
        <v>984</v>
      </c>
      <c r="D529" s="196">
        <v>0.3</v>
      </c>
      <c r="E529" s="196">
        <v>0.3</v>
      </c>
      <c r="F529" s="177"/>
      <c r="G529" s="178"/>
      <c r="H529" s="196"/>
      <c r="I529" s="196">
        <v>0.3</v>
      </c>
      <c r="J529" s="178">
        <f t="shared" si="30"/>
        <v>1</v>
      </c>
      <c r="K529" s="177">
        <v>0.3</v>
      </c>
      <c r="L529" s="178">
        <f t="shared" si="28"/>
        <v>1</v>
      </c>
      <c r="M529" s="328">
        <v>0.3</v>
      </c>
      <c r="N529" s="178">
        <f t="shared" si="29"/>
        <v>1</v>
      </c>
      <c r="O529" s="186" t="s">
        <v>138</v>
      </c>
      <c r="P529" s="329">
        <v>2019</v>
      </c>
      <c r="T529" s="261"/>
    </row>
    <row r="530" spans="1:20" ht="45">
      <c r="A530" s="329">
        <v>468</v>
      </c>
      <c r="B530" s="187" t="s">
        <v>985</v>
      </c>
      <c r="C530" s="188" t="s">
        <v>986</v>
      </c>
      <c r="D530" s="196">
        <v>1.2</v>
      </c>
      <c r="E530" s="196">
        <v>1.2</v>
      </c>
      <c r="F530" s="177"/>
      <c r="G530" s="178"/>
      <c r="H530" s="196"/>
      <c r="I530" s="196">
        <v>1.1000000000000001</v>
      </c>
      <c r="J530" s="178">
        <f t="shared" si="30"/>
        <v>0.91666666666666674</v>
      </c>
      <c r="K530" s="177">
        <v>1.1000000000000001</v>
      </c>
      <c r="L530" s="178">
        <f t="shared" si="28"/>
        <v>0.91666666666666674</v>
      </c>
      <c r="M530" s="190">
        <v>1.2</v>
      </c>
      <c r="N530" s="178">
        <f t="shared" si="29"/>
        <v>1</v>
      </c>
      <c r="O530" s="186" t="s">
        <v>138</v>
      </c>
      <c r="P530" s="329">
        <v>2019</v>
      </c>
      <c r="T530" s="261"/>
    </row>
    <row r="531" spans="1:20" ht="30">
      <c r="A531" s="329">
        <v>469</v>
      </c>
      <c r="B531" s="187" t="s">
        <v>987</v>
      </c>
      <c r="C531" s="188" t="s">
        <v>988</v>
      </c>
      <c r="D531" s="196">
        <v>6.6</v>
      </c>
      <c r="E531" s="196">
        <v>6.6</v>
      </c>
      <c r="F531" s="177"/>
      <c r="G531" s="178"/>
      <c r="H531" s="196"/>
      <c r="I531" s="196">
        <v>4.4000000000000004</v>
      </c>
      <c r="J531" s="178">
        <f t="shared" si="30"/>
        <v>0.66666666666666674</v>
      </c>
      <c r="K531" s="177">
        <v>6.6</v>
      </c>
      <c r="L531" s="178">
        <f t="shared" si="28"/>
        <v>1</v>
      </c>
      <c r="M531" s="190">
        <v>6.6</v>
      </c>
      <c r="N531" s="178">
        <f t="shared" si="29"/>
        <v>1</v>
      </c>
      <c r="O531" s="186" t="s">
        <v>138</v>
      </c>
      <c r="P531" s="329">
        <v>2019</v>
      </c>
      <c r="T531" s="261"/>
    </row>
    <row r="532" spans="1:20" ht="30">
      <c r="A532" s="329">
        <v>470</v>
      </c>
      <c r="B532" s="187">
        <v>352748</v>
      </c>
      <c r="C532" s="188" t="s">
        <v>989</v>
      </c>
      <c r="D532" s="196">
        <v>0.1</v>
      </c>
      <c r="E532" s="196">
        <v>0.1</v>
      </c>
      <c r="F532" s="177"/>
      <c r="G532" s="178"/>
      <c r="H532" s="196"/>
      <c r="I532" s="196">
        <v>0.1</v>
      </c>
      <c r="J532" s="178">
        <f t="shared" si="30"/>
        <v>1</v>
      </c>
      <c r="K532" s="177">
        <v>0.1</v>
      </c>
      <c r="L532" s="178">
        <f t="shared" si="28"/>
        <v>1</v>
      </c>
      <c r="M532" s="190">
        <v>0.1</v>
      </c>
      <c r="N532" s="178">
        <f t="shared" si="29"/>
        <v>1</v>
      </c>
      <c r="O532" s="186" t="s">
        <v>138</v>
      </c>
      <c r="P532" s="329">
        <v>2019</v>
      </c>
      <c r="T532" s="261"/>
    </row>
    <row r="533" spans="1:20" ht="30">
      <c r="A533" s="329">
        <v>471</v>
      </c>
      <c r="B533" s="187">
        <v>354483</v>
      </c>
      <c r="C533" s="188" t="s">
        <v>990</v>
      </c>
      <c r="D533" s="196">
        <v>1.2</v>
      </c>
      <c r="E533" s="196">
        <v>1.2</v>
      </c>
      <c r="F533" s="177"/>
      <c r="G533" s="178"/>
      <c r="H533" s="196"/>
      <c r="I533" s="196">
        <v>0.6</v>
      </c>
      <c r="J533" s="178">
        <f t="shared" si="30"/>
        <v>0.5</v>
      </c>
      <c r="K533" s="177">
        <v>0.6</v>
      </c>
      <c r="L533" s="178">
        <f t="shared" si="28"/>
        <v>0.5</v>
      </c>
      <c r="M533" s="196">
        <v>0.6</v>
      </c>
      <c r="N533" s="178">
        <f t="shared" si="29"/>
        <v>0.5</v>
      </c>
      <c r="O533" s="186" t="s">
        <v>138</v>
      </c>
      <c r="P533" s="329">
        <v>2019</v>
      </c>
      <c r="T533" s="261"/>
    </row>
    <row r="534" spans="1:20" ht="30">
      <c r="A534" s="329">
        <v>472</v>
      </c>
      <c r="B534" s="187">
        <v>352512</v>
      </c>
      <c r="C534" s="188" t="s">
        <v>1798</v>
      </c>
      <c r="D534" s="196">
        <v>0.3</v>
      </c>
      <c r="E534" s="196">
        <v>0.3</v>
      </c>
      <c r="F534" s="177"/>
      <c r="G534" s="178"/>
      <c r="H534" s="196"/>
      <c r="I534" s="196">
        <v>0.3</v>
      </c>
      <c r="J534" s="178">
        <f t="shared" si="30"/>
        <v>1</v>
      </c>
      <c r="K534" s="177">
        <v>0.3</v>
      </c>
      <c r="L534" s="178">
        <f t="shared" si="28"/>
        <v>1</v>
      </c>
      <c r="M534" s="196">
        <v>0.3</v>
      </c>
      <c r="N534" s="178">
        <f t="shared" si="29"/>
        <v>1</v>
      </c>
      <c r="O534" s="186" t="s">
        <v>138</v>
      </c>
      <c r="P534" s="329">
        <v>2019</v>
      </c>
      <c r="T534" s="261"/>
    </row>
    <row r="535" spans="1:20" ht="30">
      <c r="A535" s="329">
        <v>473</v>
      </c>
      <c r="B535" s="187">
        <v>352508</v>
      </c>
      <c r="C535" s="188" t="s">
        <v>992</v>
      </c>
      <c r="D535" s="196">
        <v>3.5</v>
      </c>
      <c r="E535" s="196">
        <v>3.5</v>
      </c>
      <c r="F535" s="177"/>
      <c r="G535" s="178"/>
      <c r="H535" s="196"/>
      <c r="I535" s="196">
        <v>0</v>
      </c>
      <c r="J535" s="178">
        <f t="shared" si="30"/>
        <v>0</v>
      </c>
      <c r="K535" s="177">
        <v>0</v>
      </c>
      <c r="L535" s="178">
        <f t="shared" si="28"/>
        <v>0</v>
      </c>
      <c r="M535" s="328">
        <v>3.5</v>
      </c>
      <c r="N535" s="178">
        <f t="shared" si="29"/>
        <v>1</v>
      </c>
      <c r="O535" s="186" t="s">
        <v>138</v>
      </c>
      <c r="P535" s="329">
        <v>2019</v>
      </c>
      <c r="T535" s="261"/>
    </row>
    <row r="536" spans="1:20" ht="30">
      <c r="A536" s="329">
        <v>474</v>
      </c>
      <c r="B536" s="187" t="s">
        <v>993</v>
      </c>
      <c r="C536" s="188" t="s">
        <v>994</v>
      </c>
      <c r="D536" s="196">
        <v>1</v>
      </c>
      <c r="E536" s="196">
        <v>1</v>
      </c>
      <c r="F536" s="177"/>
      <c r="G536" s="178"/>
      <c r="H536" s="196"/>
      <c r="I536" s="196">
        <v>1</v>
      </c>
      <c r="J536" s="178">
        <f t="shared" si="30"/>
        <v>1</v>
      </c>
      <c r="K536" s="177">
        <v>1</v>
      </c>
      <c r="L536" s="178">
        <f t="shared" si="28"/>
        <v>1</v>
      </c>
      <c r="M536" s="190">
        <v>0.6</v>
      </c>
      <c r="N536" s="178">
        <f t="shared" si="29"/>
        <v>0.6</v>
      </c>
      <c r="O536" s="186" t="s">
        <v>138</v>
      </c>
      <c r="P536" s="329">
        <v>2019</v>
      </c>
      <c r="T536" s="261"/>
    </row>
    <row r="537" spans="1:20" ht="30">
      <c r="A537" s="329">
        <v>475</v>
      </c>
      <c r="B537" s="187" t="s">
        <v>995</v>
      </c>
      <c r="C537" s="188" t="s">
        <v>991</v>
      </c>
      <c r="D537" s="196">
        <v>3.7</v>
      </c>
      <c r="E537" s="196">
        <v>3.7</v>
      </c>
      <c r="F537" s="177"/>
      <c r="G537" s="178"/>
      <c r="H537" s="196"/>
      <c r="I537" s="196">
        <v>3.7</v>
      </c>
      <c r="J537" s="178">
        <f t="shared" si="30"/>
        <v>1</v>
      </c>
      <c r="K537" s="177">
        <v>3.7</v>
      </c>
      <c r="L537" s="178">
        <f t="shared" si="28"/>
        <v>1</v>
      </c>
      <c r="M537" s="328">
        <v>2.9</v>
      </c>
      <c r="N537" s="178">
        <f t="shared" si="29"/>
        <v>0.78378378378378377</v>
      </c>
      <c r="O537" s="186" t="s">
        <v>138</v>
      </c>
      <c r="P537" s="329">
        <v>2019</v>
      </c>
      <c r="T537" s="261"/>
    </row>
    <row r="538" spans="1:20" ht="30">
      <c r="A538" s="329">
        <v>476</v>
      </c>
      <c r="B538" s="187" t="s">
        <v>996</v>
      </c>
      <c r="C538" s="188" t="s">
        <v>997</v>
      </c>
      <c r="D538" s="196">
        <v>0.4</v>
      </c>
      <c r="E538" s="196">
        <v>0.4</v>
      </c>
      <c r="F538" s="177"/>
      <c r="G538" s="178"/>
      <c r="H538" s="196"/>
      <c r="I538" s="196">
        <v>0</v>
      </c>
      <c r="J538" s="178">
        <f t="shared" si="30"/>
        <v>0</v>
      </c>
      <c r="K538" s="177">
        <v>0.4</v>
      </c>
      <c r="L538" s="178">
        <f t="shared" si="28"/>
        <v>1</v>
      </c>
      <c r="M538" s="190">
        <v>0.4</v>
      </c>
      <c r="N538" s="178">
        <f t="shared" si="29"/>
        <v>1</v>
      </c>
      <c r="O538" s="186" t="s">
        <v>138</v>
      </c>
      <c r="P538" s="329">
        <v>2019</v>
      </c>
      <c r="T538" s="261"/>
    </row>
    <row r="539" spans="1:20" ht="30">
      <c r="A539" s="329">
        <v>477</v>
      </c>
      <c r="B539" s="187" t="s">
        <v>998</v>
      </c>
      <c r="C539" s="188" t="s">
        <v>999</v>
      </c>
      <c r="D539" s="196">
        <v>0.7</v>
      </c>
      <c r="E539" s="196">
        <v>0.7</v>
      </c>
      <c r="F539" s="177"/>
      <c r="G539" s="178"/>
      <c r="H539" s="196"/>
      <c r="I539" s="196">
        <v>0.4</v>
      </c>
      <c r="J539" s="178">
        <f t="shared" si="30"/>
        <v>0.57142857142857151</v>
      </c>
      <c r="K539" s="177">
        <v>0.4</v>
      </c>
      <c r="L539" s="178">
        <f t="shared" si="28"/>
        <v>0.57142857142857151</v>
      </c>
      <c r="M539" s="328">
        <v>0.4</v>
      </c>
      <c r="N539" s="178">
        <f t="shared" si="29"/>
        <v>0.57142857142857151</v>
      </c>
      <c r="O539" s="186" t="s">
        <v>138</v>
      </c>
      <c r="P539" s="329">
        <v>2019</v>
      </c>
      <c r="T539" s="261"/>
    </row>
    <row r="540" spans="1:20" ht="30">
      <c r="A540" s="329">
        <v>478</v>
      </c>
      <c r="B540" s="187" t="s">
        <v>1000</v>
      </c>
      <c r="C540" s="188" t="s">
        <v>1001</v>
      </c>
      <c r="D540" s="196">
        <v>1.8</v>
      </c>
      <c r="E540" s="196">
        <v>1.8</v>
      </c>
      <c r="F540" s="177"/>
      <c r="G540" s="178"/>
      <c r="H540" s="196"/>
      <c r="I540" s="196">
        <v>0.8</v>
      </c>
      <c r="J540" s="178">
        <f t="shared" si="30"/>
        <v>0.44444444444444448</v>
      </c>
      <c r="K540" s="177">
        <v>0.8</v>
      </c>
      <c r="L540" s="178">
        <f t="shared" si="28"/>
        <v>0.44444444444444448</v>
      </c>
      <c r="M540" s="328">
        <v>0.5</v>
      </c>
      <c r="N540" s="178">
        <f t="shared" si="29"/>
        <v>0.27777777777777779</v>
      </c>
      <c r="O540" s="186" t="s">
        <v>138</v>
      </c>
      <c r="P540" s="329">
        <v>2019</v>
      </c>
      <c r="T540" s="261"/>
    </row>
    <row r="541" spans="1:20" ht="30">
      <c r="A541" s="329">
        <v>479</v>
      </c>
      <c r="B541" s="187" t="s">
        <v>1002</v>
      </c>
      <c r="C541" s="188" t="s">
        <v>1003</v>
      </c>
      <c r="D541" s="196">
        <v>1.2</v>
      </c>
      <c r="E541" s="196">
        <v>1.2</v>
      </c>
      <c r="F541" s="177"/>
      <c r="G541" s="178"/>
      <c r="H541" s="196"/>
      <c r="I541" s="196">
        <v>0</v>
      </c>
      <c r="J541" s="178">
        <f t="shared" si="30"/>
        <v>0</v>
      </c>
      <c r="K541" s="177">
        <v>0</v>
      </c>
      <c r="L541" s="178">
        <f t="shared" si="28"/>
        <v>0</v>
      </c>
      <c r="M541" s="196">
        <v>0</v>
      </c>
      <c r="N541" s="178">
        <f t="shared" si="29"/>
        <v>0</v>
      </c>
      <c r="O541" s="186" t="s">
        <v>138</v>
      </c>
      <c r="P541" s="329">
        <v>2019</v>
      </c>
      <c r="T541" s="261"/>
    </row>
    <row r="542" spans="1:20" ht="30">
      <c r="A542" s="329">
        <v>480</v>
      </c>
      <c r="B542" s="187" t="s">
        <v>1004</v>
      </c>
      <c r="C542" s="188" t="s">
        <v>1005</v>
      </c>
      <c r="D542" s="196">
        <v>0.6</v>
      </c>
      <c r="E542" s="196">
        <v>0.6</v>
      </c>
      <c r="F542" s="177"/>
      <c r="G542" s="178"/>
      <c r="H542" s="196"/>
      <c r="I542" s="196">
        <v>0</v>
      </c>
      <c r="J542" s="178">
        <f t="shared" si="30"/>
        <v>0</v>
      </c>
      <c r="K542" s="177">
        <v>0</v>
      </c>
      <c r="L542" s="178">
        <f t="shared" si="28"/>
        <v>0</v>
      </c>
      <c r="M542" s="328">
        <v>0</v>
      </c>
      <c r="N542" s="178">
        <f t="shared" si="29"/>
        <v>0</v>
      </c>
      <c r="O542" s="186" t="s">
        <v>138</v>
      </c>
      <c r="P542" s="329">
        <v>2019</v>
      </c>
      <c r="T542" s="261"/>
    </row>
    <row r="543" spans="1:20" ht="30">
      <c r="A543" s="329">
        <v>481</v>
      </c>
      <c r="B543" s="187" t="s">
        <v>1006</v>
      </c>
      <c r="C543" s="188" t="s">
        <v>1007</v>
      </c>
      <c r="D543" s="196">
        <v>0.5</v>
      </c>
      <c r="E543" s="196">
        <v>0.5</v>
      </c>
      <c r="F543" s="177"/>
      <c r="G543" s="178"/>
      <c r="H543" s="196"/>
      <c r="I543" s="196">
        <v>0</v>
      </c>
      <c r="J543" s="178">
        <f t="shared" si="30"/>
        <v>0</v>
      </c>
      <c r="K543" s="177">
        <v>0</v>
      </c>
      <c r="L543" s="178">
        <f t="shared" si="28"/>
        <v>0</v>
      </c>
      <c r="M543" s="328">
        <v>0</v>
      </c>
      <c r="N543" s="178">
        <f t="shared" si="29"/>
        <v>0</v>
      </c>
      <c r="O543" s="186" t="s">
        <v>138</v>
      </c>
      <c r="P543" s="329">
        <v>2019</v>
      </c>
      <c r="T543" s="261"/>
    </row>
    <row r="544" spans="1:20" ht="30">
      <c r="A544" s="329">
        <v>482</v>
      </c>
      <c r="B544" s="187" t="s">
        <v>1008</v>
      </c>
      <c r="C544" s="188" t="s">
        <v>1009</v>
      </c>
      <c r="D544" s="196">
        <v>0.2</v>
      </c>
      <c r="E544" s="196">
        <v>0.2</v>
      </c>
      <c r="F544" s="177"/>
      <c r="G544" s="178"/>
      <c r="H544" s="196"/>
      <c r="I544" s="196">
        <v>0.2</v>
      </c>
      <c r="J544" s="178">
        <f t="shared" si="30"/>
        <v>1</v>
      </c>
      <c r="K544" s="177">
        <v>0.2</v>
      </c>
      <c r="L544" s="178">
        <f t="shared" si="28"/>
        <v>1</v>
      </c>
      <c r="M544" s="328">
        <v>0.2</v>
      </c>
      <c r="N544" s="178">
        <f t="shared" si="29"/>
        <v>1</v>
      </c>
      <c r="O544" s="186" t="s">
        <v>138</v>
      </c>
      <c r="P544" s="329">
        <v>2019</v>
      </c>
      <c r="T544" s="261"/>
    </row>
    <row r="545" spans="1:20" ht="30">
      <c r="A545" s="329">
        <v>483</v>
      </c>
      <c r="B545" s="187" t="s">
        <v>1010</v>
      </c>
      <c r="C545" s="188" t="s">
        <v>1011</v>
      </c>
      <c r="D545" s="196">
        <v>3</v>
      </c>
      <c r="E545" s="196">
        <v>3</v>
      </c>
      <c r="F545" s="177"/>
      <c r="G545" s="178"/>
      <c r="H545" s="196"/>
      <c r="I545" s="196">
        <v>0.3</v>
      </c>
      <c r="J545" s="178">
        <f t="shared" si="30"/>
        <v>9.9999999999999992E-2</v>
      </c>
      <c r="K545" s="177">
        <v>0.3</v>
      </c>
      <c r="L545" s="178">
        <f t="shared" si="28"/>
        <v>9.9999999999999992E-2</v>
      </c>
      <c r="M545" s="328">
        <v>0.3</v>
      </c>
      <c r="N545" s="178">
        <f t="shared" si="29"/>
        <v>9.9999999999999992E-2</v>
      </c>
      <c r="O545" s="186" t="s">
        <v>138</v>
      </c>
      <c r="P545" s="329">
        <v>2019</v>
      </c>
      <c r="T545" s="261"/>
    </row>
    <row r="546" spans="1:20" ht="30">
      <c r="A546" s="329">
        <v>484</v>
      </c>
      <c r="B546" s="187" t="s">
        <v>1012</v>
      </c>
      <c r="C546" s="188" t="s">
        <v>1013</v>
      </c>
      <c r="D546" s="196">
        <v>1.9</v>
      </c>
      <c r="E546" s="196">
        <v>1.9</v>
      </c>
      <c r="F546" s="177"/>
      <c r="G546" s="178"/>
      <c r="H546" s="196"/>
      <c r="I546" s="196">
        <v>1.9</v>
      </c>
      <c r="J546" s="178">
        <f t="shared" si="30"/>
        <v>1</v>
      </c>
      <c r="K546" s="177">
        <v>1.9</v>
      </c>
      <c r="L546" s="178">
        <f t="shared" si="28"/>
        <v>1</v>
      </c>
      <c r="M546" s="328">
        <v>1.2</v>
      </c>
      <c r="N546" s="178">
        <f t="shared" si="29"/>
        <v>0.63157894736842102</v>
      </c>
      <c r="O546" s="186" t="s">
        <v>138</v>
      </c>
      <c r="P546" s="329">
        <v>2019</v>
      </c>
      <c r="T546" s="261"/>
    </row>
    <row r="547" spans="1:20" ht="30">
      <c r="A547" s="329">
        <v>485</v>
      </c>
      <c r="B547" s="187" t="s">
        <v>1014</v>
      </c>
      <c r="C547" s="188" t="s">
        <v>1015</v>
      </c>
      <c r="D547" s="196">
        <v>1.2</v>
      </c>
      <c r="E547" s="196">
        <v>1.2</v>
      </c>
      <c r="F547" s="177"/>
      <c r="G547" s="178"/>
      <c r="H547" s="196"/>
      <c r="I547" s="196">
        <v>0</v>
      </c>
      <c r="J547" s="178">
        <f t="shared" si="30"/>
        <v>0</v>
      </c>
      <c r="K547" s="177">
        <v>1.2</v>
      </c>
      <c r="L547" s="178">
        <f t="shared" si="28"/>
        <v>1</v>
      </c>
      <c r="M547" s="196">
        <v>1.2</v>
      </c>
      <c r="N547" s="178">
        <f t="shared" si="29"/>
        <v>1</v>
      </c>
      <c r="O547" s="186" t="s">
        <v>138</v>
      </c>
      <c r="P547" s="329">
        <v>2019</v>
      </c>
      <c r="T547" s="261"/>
    </row>
    <row r="548" spans="1:20" ht="30">
      <c r="A548" s="329">
        <v>486</v>
      </c>
      <c r="B548" s="187" t="s">
        <v>1016</v>
      </c>
      <c r="C548" s="188" t="s">
        <v>1017</v>
      </c>
      <c r="D548" s="196">
        <v>0.6</v>
      </c>
      <c r="E548" s="196">
        <v>0.6</v>
      </c>
      <c r="F548" s="177"/>
      <c r="G548" s="178"/>
      <c r="H548" s="196"/>
      <c r="I548" s="196">
        <v>0</v>
      </c>
      <c r="J548" s="178">
        <f t="shared" si="30"/>
        <v>0</v>
      </c>
      <c r="K548" s="177">
        <v>0</v>
      </c>
      <c r="L548" s="178">
        <f t="shared" si="28"/>
        <v>0</v>
      </c>
      <c r="M548" s="196">
        <v>0</v>
      </c>
      <c r="N548" s="178">
        <f t="shared" si="29"/>
        <v>0</v>
      </c>
      <c r="O548" s="186" t="s">
        <v>138</v>
      </c>
      <c r="P548" s="329">
        <v>2019</v>
      </c>
      <c r="T548" s="261"/>
    </row>
    <row r="549" spans="1:20" ht="30">
      <c r="A549" s="329">
        <v>487</v>
      </c>
      <c r="B549" s="187" t="s">
        <v>1018</v>
      </c>
      <c r="C549" s="188" t="s">
        <v>1019</v>
      </c>
      <c r="D549" s="196">
        <v>0.2</v>
      </c>
      <c r="E549" s="196">
        <v>0.2</v>
      </c>
      <c r="F549" s="177"/>
      <c r="G549" s="178"/>
      <c r="H549" s="196"/>
      <c r="I549" s="196">
        <v>0</v>
      </c>
      <c r="J549" s="178">
        <f t="shared" si="30"/>
        <v>0</v>
      </c>
      <c r="K549" s="177">
        <v>0</v>
      </c>
      <c r="L549" s="178">
        <f t="shared" si="28"/>
        <v>0</v>
      </c>
      <c r="M549" s="196">
        <v>0.2</v>
      </c>
      <c r="N549" s="178">
        <f t="shared" si="29"/>
        <v>1</v>
      </c>
      <c r="O549" s="186" t="s">
        <v>138</v>
      </c>
      <c r="P549" s="329">
        <v>2019</v>
      </c>
      <c r="T549" s="261"/>
    </row>
    <row r="550" spans="1:20" ht="30">
      <c r="A550" s="329">
        <v>488</v>
      </c>
      <c r="B550" s="187">
        <v>346002</v>
      </c>
      <c r="C550" s="188" t="s">
        <v>1020</v>
      </c>
      <c r="D550" s="196">
        <v>1</v>
      </c>
      <c r="E550" s="196">
        <v>1</v>
      </c>
      <c r="F550" s="177"/>
      <c r="G550" s="178"/>
      <c r="H550" s="196"/>
      <c r="I550" s="196">
        <v>0</v>
      </c>
      <c r="J550" s="178">
        <f t="shared" si="30"/>
        <v>0</v>
      </c>
      <c r="K550" s="177">
        <v>0</v>
      </c>
      <c r="L550" s="178">
        <f t="shared" si="28"/>
        <v>0</v>
      </c>
      <c r="M550" s="196">
        <v>1</v>
      </c>
      <c r="N550" s="178">
        <f t="shared" si="29"/>
        <v>1</v>
      </c>
      <c r="O550" s="186" t="s">
        <v>138</v>
      </c>
      <c r="P550" s="329">
        <v>2019</v>
      </c>
      <c r="T550" s="261"/>
    </row>
    <row r="551" spans="1:20" ht="30">
      <c r="A551" s="329">
        <v>489</v>
      </c>
      <c r="B551" s="187">
        <v>352529</v>
      </c>
      <c r="C551" s="188" t="s">
        <v>1021</v>
      </c>
      <c r="D551" s="196">
        <v>0.1</v>
      </c>
      <c r="E551" s="196">
        <v>0.1</v>
      </c>
      <c r="F551" s="177"/>
      <c r="G551" s="178"/>
      <c r="H551" s="196"/>
      <c r="I551" s="196">
        <v>0</v>
      </c>
      <c r="J551" s="178">
        <f t="shared" si="30"/>
        <v>0</v>
      </c>
      <c r="K551" s="177">
        <v>0</v>
      </c>
      <c r="L551" s="178">
        <f t="shared" si="28"/>
        <v>0</v>
      </c>
      <c r="M551" s="328">
        <v>0</v>
      </c>
      <c r="N551" s="178">
        <f t="shared" si="29"/>
        <v>0</v>
      </c>
      <c r="O551" s="186" t="s">
        <v>138</v>
      </c>
      <c r="P551" s="329">
        <v>2019</v>
      </c>
      <c r="T551" s="261"/>
    </row>
    <row r="552" spans="1:20" ht="30">
      <c r="A552" s="329">
        <v>490</v>
      </c>
      <c r="B552" s="187">
        <v>352525</v>
      </c>
      <c r="C552" s="188" t="s">
        <v>1022</v>
      </c>
      <c r="D552" s="196">
        <v>0.1</v>
      </c>
      <c r="E552" s="196">
        <v>0.1</v>
      </c>
      <c r="F552" s="177"/>
      <c r="G552" s="178"/>
      <c r="H552" s="196"/>
      <c r="I552" s="196">
        <v>0</v>
      </c>
      <c r="J552" s="178">
        <f t="shared" si="30"/>
        <v>0</v>
      </c>
      <c r="K552" s="177">
        <v>0</v>
      </c>
      <c r="L552" s="178">
        <f t="shared" si="28"/>
        <v>0</v>
      </c>
      <c r="M552" s="328">
        <v>0</v>
      </c>
      <c r="N552" s="178">
        <f t="shared" si="29"/>
        <v>0</v>
      </c>
      <c r="O552" s="186" t="s">
        <v>138</v>
      </c>
      <c r="P552" s="329">
        <v>2019</v>
      </c>
      <c r="T552" s="261"/>
    </row>
    <row r="553" spans="1:20" ht="30">
      <c r="A553" s="329">
        <v>491</v>
      </c>
      <c r="B553" s="187">
        <v>352526</v>
      </c>
      <c r="C553" s="188" t="s">
        <v>1023</v>
      </c>
      <c r="D553" s="196">
        <v>0.2</v>
      </c>
      <c r="E553" s="196">
        <v>0.2</v>
      </c>
      <c r="F553" s="177"/>
      <c r="G553" s="178"/>
      <c r="H553" s="196"/>
      <c r="I553" s="196">
        <v>0</v>
      </c>
      <c r="J553" s="178">
        <f t="shared" si="30"/>
        <v>0</v>
      </c>
      <c r="K553" s="177">
        <v>0.2</v>
      </c>
      <c r="L553" s="178">
        <f t="shared" si="28"/>
        <v>1</v>
      </c>
      <c r="M553" s="328">
        <v>0.2</v>
      </c>
      <c r="N553" s="178">
        <f t="shared" si="29"/>
        <v>1</v>
      </c>
      <c r="O553" s="186" t="s">
        <v>138</v>
      </c>
      <c r="P553" s="329">
        <v>2019</v>
      </c>
      <c r="T553" s="261"/>
    </row>
    <row r="554" spans="1:20" ht="30">
      <c r="A554" s="329">
        <v>492</v>
      </c>
      <c r="B554" s="187">
        <v>352540</v>
      </c>
      <c r="C554" s="188" t="s">
        <v>1024</v>
      </c>
      <c r="D554" s="196">
        <v>0.8</v>
      </c>
      <c r="E554" s="196">
        <v>0.8</v>
      </c>
      <c r="F554" s="177"/>
      <c r="G554" s="178"/>
      <c r="H554" s="196"/>
      <c r="I554" s="196">
        <v>0</v>
      </c>
      <c r="J554" s="178">
        <f t="shared" si="30"/>
        <v>0</v>
      </c>
      <c r="K554" s="177">
        <v>0</v>
      </c>
      <c r="L554" s="178">
        <f t="shared" si="28"/>
        <v>0</v>
      </c>
      <c r="M554" s="328">
        <v>0</v>
      </c>
      <c r="N554" s="178">
        <f t="shared" si="29"/>
        <v>0</v>
      </c>
      <c r="O554" s="186" t="s">
        <v>138</v>
      </c>
      <c r="P554" s="329">
        <v>2019</v>
      </c>
      <c r="T554" s="261"/>
    </row>
    <row r="555" spans="1:20" ht="30">
      <c r="A555" s="329">
        <v>493</v>
      </c>
      <c r="B555" s="187">
        <v>352530</v>
      </c>
      <c r="C555" s="188" t="s">
        <v>1025</v>
      </c>
      <c r="D555" s="196">
        <v>0.6</v>
      </c>
      <c r="E555" s="196">
        <v>0.6</v>
      </c>
      <c r="F555" s="177"/>
      <c r="G555" s="178"/>
      <c r="H555" s="196"/>
      <c r="I555" s="196">
        <v>0</v>
      </c>
      <c r="J555" s="178">
        <f t="shared" si="30"/>
        <v>0</v>
      </c>
      <c r="K555" s="177">
        <v>0</v>
      </c>
      <c r="L555" s="178">
        <f t="shared" si="28"/>
        <v>0</v>
      </c>
      <c r="M555" s="328">
        <v>0</v>
      </c>
      <c r="N555" s="178">
        <f t="shared" si="29"/>
        <v>0</v>
      </c>
      <c r="O555" s="186" t="s">
        <v>138</v>
      </c>
      <c r="P555" s="329">
        <v>2019</v>
      </c>
      <c r="T555" s="261"/>
    </row>
    <row r="556" spans="1:20" ht="30">
      <c r="A556" s="329">
        <v>494</v>
      </c>
      <c r="B556" s="187">
        <v>352534</v>
      </c>
      <c r="C556" s="188" t="s">
        <v>1026</v>
      </c>
      <c r="D556" s="196">
        <v>0.5</v>
      </c>
      <c r="E556" s="196">
        <v>0.5</v>
      </c>
      <c r="F556" s="177"/>
      <c r="G556" s="178"/>
      <c r="H556" s="196"/>
      <c r="I556" s="196">
        <v>0</v>
      </c>
      <c r="J556" s="178">
        <f t="shared" si="30"/>
        <v>0</v>
      </c>
      <c r="K556" s="177">
        <v>0</v>
      </c>
      <c r="L556" s="178">
        <f t="shared" si="28"/>
        <v>0</v>
      </c>
      <c r="M556" s="328">
        <v>0</v>
      </c>
      <c r="N556" s="178">
        <f t="shared" si="29"/>
        <v>0</v>
      </c>
      <c r="O556" s="186" t="s">
        <v>138</v>
      </c>
      <c r="P556" s="329">
        <v>2019</v>
      </c>
      <c r="T556" s="261"/>
    </row>
    <row r="557" spans="1:20" ht="30">
      <c r="A557" s="329">
        <v>495</v>
      </c>
      <c r="B557" s="187">
        <v>352538</v>
      </c>
      <c r="C557" s="188" t="s">
        <v>1027</v>
      </c>
      <c r="D557" s="196">
        <v>0.5</v>
      </c>
      <c r="E557" s="196">
        <v>0.5</v>
      </c>
      <c r="F557" s="177"/>
      <c r="G557" s="178"/>
      <c r="H557" s="196"/>
      <c r="I557" s="196">
        <v>0</v>
      </c>
      <c r="J557" s="178">
        <f t="shared" si="30"/>
        <v>0</v>
      </c>
      <c r="K557" s="177">
        <v>0</v>
      </c>
      <c r="L557" s="178">
        <f t="shared" si="28"/>
        <v>0</v>
      </c>
      <c r="M557" s="328">
        <v>0.5</v>
      </c>
      <c r="N557" s="178">
        <f t="shared" si="29"/>
        <v>1</v>
      </c>
      <c r="O557" s="186" t="s">
        <v>138</v>
      </c>
      <c r="P557" s="329">
        <v>2019</v>
      </c>
      <c r="T557" s="261"/>
    </row>
    <row r="558" spans="1:20" ht="30">
      <c r="A558" s="329">
        <v>496</v>
      </c>
      <c r="B558" s="187">
        <v>354462</v>
      </c>
      <c r="C558" s="188" t="s">
        <v>1028</v>
      </c>
      <c r="D558" s="196">
        <v>2</v>
      </c>
      <c r="E558" s="196">
        <v>2</v>
      </c>
      <c r="F558" s="177"/>
      <c r="G558" s="178"/>
      <c r="H558" s="196"/>
      <c r="I558" s="196">
        <v>0</v>
      </c>
      <c r="J558" s="178">
        <f t="shared" si="30"/>
        <v>0</v>
      </c>
      <c r="K558" s="177">
        <v>0</v>
      </c>
      <c r="L558" s="178">
        <f t="shared" si="28"/>
        <v>0</v>
      </c>
      <c r="M558" s="328">
        <v>2</v>
      </c>
      <c r="N558" s="178">
        <f t="shared" si="29"/>
        <v>1</v>
      </c>
      <c r="O558" s="186" t="s">
        <v>138</v>
      </c>
      <c r="P558" s="329">
        <v>2019</v>
      </c>
      <c r="T558" s="261"/>
    </row>
    <row r="559" spans="1:20" ht="30">
      <c r="A559" s="329">
        <v>497</v>
      </c>
      <c r="B559" s="187">
        <v>354461</v>
      </c>
      <c r="C559" s="188" t="s">
        <v>1029</v>
      </c>
      <c r="D559" s="196">
        <v>0.1</v>
      </c>
      <c r="E559" s="196">
        <v>0.1</v>
      </c>
      <c r="F559" s="177"/>
      <c r="G559" s="178"/>
      <c r="H559" s="196"/>
      <c r="I559" s="196">
        <v>0</v>
      </c>
      <c r="J559" s="178">
        <f t="shared" si="30"/>
        <v>0</v>
      </c>
      <c r="K559" s="177">
        <v>0</v>
      </c>
      <c r="L559" s="178">
        <f t="shared" si="28"/>
        <v>0</v>
      </c>
      <c r="M559" s="328">
        <v>0</v>
      </c>
      <c r="N559" s="178">
        <f t="shared" si="29"/>
        <v>0</v>
      </c>
      <c r="O559" s="186" t="s">
        <v>138</v>
      </c>
      <c r="P559" s="329">
        <v>2019</v>
      </c>
      <c r="T559" s="261"/>
    </row>
    <row r="560" spans="1:20" ht="30">
      <c r="A560" s="329">
        <v>498</v>
      </c>
      <c r="B560" s="187" t="s">
        <v>1030</v>
      </c>
      <c r="C560" s="188" t="s">
        <v>1031</v>
      </c>
      <c r="D560" s="196">
        <v>0.9</v>
      </c>
      <c r="E560" s="196">
        <v>0.9</v>
      </c>
      <c r="F560" s="177"/>
      <c r="G560" s="178"/>
      <c r="H560" s="196"/>
      <c r="I560" s="196">
        <v>0</v>
      </c>
      <c r="J560" s="178">
        <f t="shared" si="30"/>
        <v>0</v>
      </c>
      <c r="K560" s="177">
        <v>0</v>
      </c>
      <c r="L560" s="178">
        <f t="shared" si="28"/>
        <v>0</v>
      </c>
      <c r="M560" s="328">
        <v>0</v>
      </c>
      <c r="N560" s="178">
        <f t="shared" si="29"/>
        <v>0</v>
      </c>
      <c r="O560" s="186" t="s">
        <v>138</v>
      </c>
      <c r="P560" s="329">
        <v>2019</v>
      </c>
      <c r="T560" s="261"/>
    </row>
    <row r="561" spans="1:20" ht="30">
      <c r="A561" s="329">
        <v>499</v>
      </c>
      <c r="B561" s="187">
        <v>354204</v>
      </c>
      <c r="C561" s="188" t="s">
        <v>1032</v>
      </c>
      <c r="D561" s="196">
        <v>2.2999999999999998</v>
      </c>
      <c r="E561" s="196">
        <v>2.2999999999999998</v>
      </c>
      <c r="F561" s="177"/>
      <c r="G561" s="178"/>
      <c r="H561" s="196"/>
      <c r="I561" s="196">
        <v>0</v>
      </c>
      <c r="J561" s="178">
        <f t="shared" si="30"/>
        <v>0</v>
      </c>
      <c r="K561" s="177">
        <v>2.2999999999999998</v>
      </c>
      <c r="L561" s="178">
        <f t="shared" si="28"/>
        <v>1</v>
      </c>
      <c r="M561" s="196">
        <v>2.2999999999999998</v>
      </c>
      <c r="N561" s="178">
        <f t="shared" si="29"/>
        <v>1</v>
      </c>
      <c r="O561" s="186" t="s">
        <v>138</v>
      </c>
      <c r="P561" s="329">
        <v>2019</v>
      </c>
      <c r="T561" s="261"/>
    </row>
    <row r="562" spans="1:20" ht="30">
      <c r="A562" s="329">
        <v>500</v>
      </c>
      <c r="B562" s="187">
        <v>354464</v>
      </c>
      <c r="C562" s="188" t="s">
        <v>1033</v>
      </c>
      <c r="D562" s="196">
        <v>1.3</v>
      </c>
      <c r="E562" s="196">
        <v>1.3</v>
      </c>
      <c r="F562" s="177"/>
      <c r="G562" s="178"/>
      <c r="H562" s="196"/>
      <c r="I562" s="196">
        <v>0.8</v>
      </c>
      <c r="J562" s="178">
        <f t="shared" si="30"/>
        <v>0.61538461538461542</v>
      </c>
      <c r="K562" s="177">
        <v>0.8</v>
      </c>
      <c r="L562" s="178">
        <f t="shared" si="28"/>
        <v>0.61538461538461542</v>
      </c>
      <c r="M562" s="328">
        <v>1.3</v>
      </c>
      <c r="N562" s="178">
        <f t="shared" si="29"/>
        <v>1</v>
      </c>
      <c r="O562" s="186" t="s">
        <v>138</v>
      </c>
      <c r="P562" s="329">
        <v>2019</v>
      </c>
      <c r="T562" s="261"/>
    </row>
    <row r="563" spans="1:20" ht="45">
      <c r="A563" s="329">
        <v>501</v>
      </c>
      <c r="B563" s="187" t="s">
        <v>1034</v>
      </c>
      <c r="C563" s="188" t="s">
        <v>1035</v>
      </c>
      <c r="D563" s="196">
        <v>5</v>
      </c>
      <c r="E563" s="196">
        <v>5</v>
      </c>
      <c r="F563" s="177"/>
      <c r="G563" s="178"/>
      <c r="H563" s="196"/>
      <c r="I563" s="196">
        <v>0</v>
      </c>
      <c r="J563" s="178">
        <f t="shared" si="30"/>
        <v>0</v>
      </c>
      <c r="K563" s="177">
        <v>5</v>
      </c>
      <c r="L563" s="178">
        <f t="shared" si="28"/>
        <v>1</v>
      </c>
      <c r="M563" s="196">
        <v>5</v>
      </c>
      <c r="N563" s="178">
        <f t="shared" si="29"/>
        <v>1</v>
      </c>
      <c r="O563" s="186" t="s">
        <v>138</v>
      </c>
      <c r="P563" s="329">
        <v>2019</v>
      </c>
      <c r="T563" s="261"/>
    </row>
    <row r="564" spans="1:20" ht="30">
      <c r="A564" s="329">
        <v>502</v>
      </c>
      <c r="B564" s="187">
        <v>352660</v>
      </c>
      <c r="C564" s="188" t="s">
        <v>1036</v>
      </c>
      <c r="D564" s="196">
        <v>3.5</v>
      </c>
      <c r="E564" s="196">
        <v>3.5</v>
      </c>
      <c r="F564" s="177"/>
      <c r="G564" s="178"/>
      <c r="H564" s="196"/>
      <c r="I564" s="196">
        <v>0</v>
      </c>
      <c r="J564" s="178">
        <f t="shared" si="30"/>
        <v>0</v>
      </c>
      <c r="K564" s="177">
        <v>0</v>
      </c>
      <c r="L564" s="178">
        <f t="shared" ref="L564:L624" si="31">K564/E564</f>
        <v>0</v>
      </c>
      <c r="M564" s="328">
        <v>0</v>
      </c>
      <c r="N564" s="178">
        <f t="shared" ref="N564:N624" si="32">M564/E564</f>
        <v>0</v>
      </c>
      <c r="O564" s="186" t="s">
        <v>138</v>
      </c>
      <c r="P564" s="329">
        <v>2019</v>
      </c>
      <c r="T564" s="261"/>
    </row>
    <row r="565" spans="1:20" ht="30">
      <c r="A565" s="329">
        <v>503</v>
      </c>
      <c r="B565" s="187">
        <v>352738</v>
      </c>
      <c r="C565" s="188" t="s">
        <v>1037</v>
      </c>
      <c r="D565" s="196">
        <v>1</v>
      </c>
      <c r="E565" s="196">
        <v>1</v>
      </c>
      <c r="F565" s="177"/>
      <c r="G565" s="178"/>
      <c r="H565" s="196"/>
      <c r="I565" s="196">
        <v>0</v>
      </c>
      <c r="J565" s="178">
        <f t="shared" si="30"/>
        <v>0</v>
      </c>
      <c r="K565" s="177">
        <v>0</v>
      </c>
      <c r="L565" s="178">
        <f t="shared" si="31"/>
        <v>0</v>
      </c>
      <c r="M565" s="328">
        <v>0</v>
      </c>
      <c r="N565" s="178">
        <f t="shared" si="32"/>
        <v>0</v>
      </c>
      <c r="O565" s="186" t="s">
        <v>138</v>
      </c>
      <c r="P565" s="329">
        <v>2019</v>
      </c>
      <c r="T565" s="261"/>
    </row>
    <row r="566" spans="1:20" ht="30">
      <c r="A566" s="329">
        <v>504</v>
      </c>
      <c r="B566" s="187">
        <v>352746</v>
      </c>
      <c r="C566" s="188" t="s">
        <v>1038</v>
      </c>
      <c r="D566" s="196">
        <v>1.9</v>
      </c>
      <c r="E566" s="196">
        <v>1.9</v>
      </c>
      <c r="F566" s="177"/>
      <c r="G566" s="178"/>
      <c r="H566" s="196"/>
      <c r="I566" s="196">
        <v>0</v>
      </c>
      <c r="J566" s="178">
        <f t="shared" si="30"/>
        <v>0</v>
      </c>
      <c r="K566" s="177">
        <v>0</v>
      </c>
      <c r="L566" s="178">
        <f t="shared" si="31"/>
        <v>0</v>
      </c>
      <c r="M566" s="328">
        <v>0</v>
      </c>
      <c r="N566" s="178">
        <f t="shared" si="32"/>
        <v>0</v>
      </c>
      <c r="O566" s="186" t="s">
        <v>138</v>
      </c>
      <c r="P566" s="329">
        <v>2019</v>
      </c>
      <c r="T566" s="261"/>
    </row>
    <row r="567" spans="1:20" ht="30">
      <c r="A567" s="329">
        <v>505</v>
      </c>
      <c r="B567" s="187">
        <v>352747</v>
      </c>
      <c r="C567" s="188" t="s">
        <v>1039</v>
      </c>
      <c r="D567" s="196">
        <v>0.5</v>
      </c>
      <c r="E567" s="196">
        <v>0.5</v>
      </c>
      <c r="F567" s="177"/>
      <c r="G567" s="178"/>
      <c r="H567" s="196"/>
      <c r="I567" s="196">
        <v>0</v>
      </c>
      <c r="J567" s="178">
        <f t="shared" si="30"/>
        <v>0</v>
      </c>
      <c r="K567" s="177">
        <v>0</v>
      </c>
      <c r="L567" s="178">
        <f t="shared" si="31"/>
        <v>0</v>
      </c>
      <c r="M567" s="328">
        <v>0</v>
      </c>
      <c r="N567" s="178">
        <f t="shared" si="32"/>
        <v>0</v>
      </c>
      <c r="O567" s="186" t="s">
        <v>138</v>
      </c>
      <c r="P567" s="329">
        <v>2019</v>
      </c>
      <c r="T567" s="261"/>
    </row>
    <row r="568" spans="1:20" ht="30">
      <c r="A568" s="329">
        <v>506</v>
      </c>
      <c r="B568" s="187">
        <v>352739</v>
      </c>
      <c r="C568" s="188" t="s">
        <v>1040</v>
      </c>
      <c r="D568" s="196">
        <v>0.7</v>
      </c>
      <c r="E568" s="196">
        <v>0.7</v>
      </c>
      <c r="F568" s="177"/>
      <c r="G568" s="178"/>
      <c r="H568" s="196"/>
      <c r="I568" s="196">
        <v>0</v>
      </c>
      <c r="J568" s="178">
        <f t="shared" si="30"/>
        <v>0</v>
      </c>
      <c r="K568" s="177">
        <v>0</v>
      </c>
      <c r="L568" s="178">
        <f t="shared" si="31"/>
        <v>0</v>
      </c>
      <c r="M568" s="328">
        <v>0</v>
      </c>
      <c r="N568" s="178">
        <f t="shared" si="32"/>
        <v>0</v>
      </c>
      <c r="O568" s="186" t="s">
        <v>138</v>
      </c>
      <c r="P568" s="329">
        <v>2019</v>
      </c>
      <c r="T568" s="261"/>
    </row>
    <row r="569" spans="1:20" ht="30">
      <c r="A569" s="329">
        <v>507</v>
      </c>
      <c r="B569" s="187">
        <v>352744</v>
      </c>
      <c r="C569" s="188" t="s">
        <v>1041</v>
      </c>
      <c r="D569" s="196">
        <v>0.3</v>
      </c>
      <c r="E569" s="196">
        <v>0.3</v>
      </c>
      <c r="F569" s="177"/>
      <c r="G569" s="178"/>
      <c r="H569" s="196"/>
      <c r="I569" s="196">
        <v>0</v>
      </c>
      <c r="J569" s="178">
        <f t="shared" si="30"/>
        <v>0</v>
      </c>
      <c r="K569" s="177">
        <v>0</v>
      </c>
      <c r="L569" s="178">
        <f t="shared" si="31"/>
        <v>0</v>
      </c>
      <c r="M569" s="328">
        <v>0</v>
      </c>
      <c r="N569" s="178">
        <f t="shared" si="32"/>
        <v>0</v>
      </c>
      <c r="O569" s="186" t="s">
        <v>138</v>
      </c>
      <c r="P569" s="329">
        <v>2019</v>
      </c>
      <c r="T569" s="261"/>
    </row>
    <row r="570" spans="1:20" ht="30">
      <c r="A570" s="329">
        <v>508</v>
      </c>
      <c r="B570" s="187">
        <v>352745</v>
      </c>
      <c r="C570" s="188" t="s">
        <v>1042</v>
      </c>
      <c r="D570" s="196">
        <v>0.6</v>
      </c>
      <c r="E570" s="196">
        <v>0.6</v>
      </c>
      <c r="F570" s="177"/>
      <c r="G570" s="178"/>
      <c r="H570" s="196"/>
      <c r="I570" s="196">
        <v>0</v>
      </c>
      <c r="J570" s="178">
        <f t="shared" si="30"/>
        <v>0</v>
      </c>
      <c r="K570" s="177">
        <v>0</v>
      </c>
      <c r="L570" s="178">
        <f t="shared" si="31"/>
        <v>0</v>
      </c>
      <c r="M570" s="328">
        <v>0</v>
      </c>
      <c r="N570" s="178">
        <f t="shared" si="32"/>
        <v>0</v>
      </c>
      <c r="O570" s="186" t="s">
        <v>138</v>
      </c>
      <c r="P570" s="329">
        <v>2019</v>
      </c>
      <c r="T570" s="261"/>
    </row>
    <row r="571" spans="1:20" ht="30">
      <c r="A571" s="329">
        <v>509</v>
      </c>
      <c r="B571" s="187">
        <v>354458</v>
      </c>
      <c r="C571" s="188" t="s">
        <v>1043</v>
      </c>
      <c r="D571" s="196">
        <v>0.3</v>
      </c>
      <c r="E571" s="196">
        <v>0.3</v>
      </c>
      <c r="F571" s="177"/>
      <c r="G571" s="178"/>
      <c r="H571" s="196"/>
      <c r="I571" s="196">
        <v>0</v>
      </c>
      <c r="J571" s="178">
        <f t="shared" si="30"/>
        <v>0</v>
      </c>
      <c r="K571" s="177">
        <v>0</v>
      </c>
      <c r="L571" s="178">
        <f t="shared" si="31"/>
        <v>0</v>
      </c>
      <c r="M571" s="328">
        <v>0</v>
      </c>
      <c r="N571" s="178">
        <f t="shared" si="32"/>
        <v>0</v>
      </c>
      <c r="O571" s="186" t="s">
        <v>138</v>
      </c>
      <c r="P571" s="329">
        <v>2019</v>
      </c>
      <c r="T571" s="261"/>
    </row>
    <row r="572" spans="1:20" ht="30">
      <c r="A572" s="329">
        <v>510</v>
      </c>
      <c r="B572" s="187" t="s">
        <v>1044</v>
      </c>
      <c r="C572" s="188" t="s">
        <v>1045</v>
      </c>
      <c r="D572" s="196">
        <v>0.7</v>
      </c>
      <c r="E572" s="196">
        <v>0.7</v>
      </c>
      <c r="F572" s="177"/>
      <c r="G572" s="178"/>
      <c r="H572" s="196"/>
      <c r="I572" s="196">
        <v>0</v>
      </c>
      <c r="J572" s="178">
        <f t="shared" si="30"/>
        <v>0</v>
      </c>
      <c r="K572" s="177">
        <v>0</v>
      </c>
      <c r="L572" s="178">
        <f t="shared" si="31"/>
        <v>0</v>
      </c>
      <c r="M572" s="328">
        <v>0</v>
      </c>
      <c r="N572" s="178">
        <f t="shared" si="32"/>
        <v>0</v>
      </c>
      <c r="O572" s="186" t="s">
        <v>138</v>
      </c>
      <c r="P572" s="329">
        <v>2019</v>
      </c>
      <c r="T572" s="261"/>
    </row>
    <row r="573" spans="1:20" ht="30">
      <c r="A573" s="329">
        <v>511</v>
      </c>
      <c r="B573" s="187" t="s">
        <v>1046</v>
      </c>
      <c r="C573" s="188" t="s">
        <v>1047</v>
      </c>
      <c r="D573" s="196">
        <v>0.5</v>
      </c>
      <c r="E573" s="196">
        <v>0.5</v>
      </c>
      <c r="F573" s="177"/>
      <c r="G573" s="178"/>
      <c r="H573" s="196"/>
      <c r="I573" s="196">
        <v>0</v>
      </c>
      <c r="J573" s="178">
        <f t="shared" si="30"/>
        <v>0</v>
      </c>
      <c r="K573" s="177">
        <v>0</v>
      </c>
      <c r="L573" s="178">
        <f t="shared" si="31"/>
        <v>0</v>
      </c>
      <c r="M573" s="328">
        <v>0</v>
      </c>
      <c r="N573" s="178">
        <f t="shared" si="32"/>
        <v>0</v>
      </c>
      <c r="O573" s="186" t="s">
        <v>138</v>
      </c>
      <c r="P573" s="329">
        <v>2019</v>
      </c>
      <c r="T573" s="261"/>
    </row>
    <row r="574" spans="1:20" ht="30">
      <c r="A574" s="329">
        <v>512</v>
      </c>
      <c r="B574" s="187" t="s">
        <v>1048</v>
      </c>
      <c r="C574" s="188" t="s">
        <v>1049</v>
      </c>
      <c r="D574" s="196">
        <v>0.6</v>
      </c>
      <c r="E574" s="196">
        <v>0.6</v>
      </c>
      <c r="F574" s="177"/>
      <c r="G574" s="178"/>
      <c r="H574" s="196"/>
      <c r="I574" s="196">
        <v>0</v>
      </c>
      <c r="J574" s="178">
        <f t="shared" si="30"/>
        <v>0</v>
      </c>
      <c r="K574" s="177">
        <v>0</v>
      </c>
      <c r="L574" s="178">
        <f t="shared" si="31"/>
        <v>0</v>
      </c>
      <c r="M574" s="328">
        <v>0</v>
      </c>
      <c r="N574" s="178">
        <f t="shared" si="32"/>
        <v>0</v>
      </c>
      <c r="O574" s="186" t="s">
        <v>138</v>
      </c>
      <c r="P574" s="329">
        <v>2019</v>
      </c>
      <c r="T574" s="261"/>
    </row>
    <row r="575" spans="1:20" ht="30">
      <c r="A575" s="329">
        <v>513</v>
      </c>
      <c r="B575" s="187" t="s">
        <v>1050</v>
      </c>
      <c r="C575" s="188" t="s">
        <v>1051</v>
      </c>
      <c r="D575" s="196">
        <v>3</v>
      </c>
      <c r="E575" s="196">
        <v>3</v>
      </c>
      <c r="F575" s="177"/>
      <c r="G575" s="178"/>
      <c r="H575" s="196"/>
      <c r="I575" s="196">
        <v>2.1</v>
      </c>
      <c r="J575" s="178">
        <f t="shared" si="30"/>
        <v>0.70000000000000007</v>
      </c>
      <c r="K575" s="177">
        <v>2.1</v>
      </c>
      <c r="L575" s="178">
        <f t="shared" si="31"/>
        <v>0.70000000000000007</v>
      </c>
      <c r="M575" s="328">
        <v>1.6</v>
      </c>
      <c r="N575" s="178">
        <f t="shared" si="32"/>
        <v>0.53333333333333333</v>
      </c>
      <c r="O575" s="186" t="s">
        <v>138</v>
      </c>
      <c r="P575" s="329">
        <v>2019</v>
      </c>
      <c r="T575" s="261"/>
    </row>
    <row r="576" spans="1:20" ht="30">
      <c r="A576" s="329">
        <v>514</v>
      </c>
      <c r="B576" s="187">
        <v>354457</v>
      </c>
      <c r="C576" s="188" t="s">
        <v>1052</v>
      </c>
      <c r="D576" s="196">
        <v>0.2</v>
      </c>
      <c r="E576" s="196">
        <v>0.2</v>
      </c>
      <c r="F576" s="177"/>
      <c r="G576" s="178"/>
      <c r="H576" s="196"/>
      <c r="I576" s="196">
        <v>0.2</v>
      </c>
      <c r="J576" s="178">
        <f t="shared" ref="J576:J639" si="33">I576/E576</f>
        <v>1</v>
      </c>
      <c r="K576" s="177">
        <v>0.2</v>
      </c>
      <c r="L576" s="178">
        <f t="shared" si="31"/>
        <v>1</v>
      </c>
      <c r="M576" s="328">
        <v>0.2</v>
      </c>
      <c r="N576" s="178">
        <f t="shared" si="32"/>
        <v>1</v>
      </c>
      <c r="O576" s="186" t="s">
        <v>138</v>
      </c>
      <c r="P576" s="329">
        <v>2019</v>
      </c>
      <c r="T576" s="261"/>
    </row>
    <row r="577" spans="1:20" ht="30">
      <c r="A577" s="329">
        <v>515</v>
      </c>
      <c r="B577" s="187">
        <v>354460</v>
      </c>
      <c r="C577" s="188" t="s">
        <v>1053</v>
      </c>
      <c r="D577" s="196">
        <v>1.2</v>
      </c>
      <c r="E577" s="196">
        <v>1.2</v>
      </c>
      <c r="F577" s="177"/>
      <c r="G577" s="178"/>
      <c r="H577" s="196"/>
      <c r="I577" s="196">
        <v>0</v>
      </c>
      <c r="J577" s="178">
        <f t="shared" si="33"/>
        <v>0</v>
      </c>
      <c r="K577" s="177">
        <v>0</v>
      </c>
      <c r="L577" s="178">
        <f t="shared" si="31"/>
        <v>0</v>
      </c>
      <c r="M577" s="328">
        <v>0</v>
      </c>
      <c r="N577" s="178">
        <f t="shared" si="32"/>
        <v>0</v>
      </c>
      <c r="O577" s="186" t="s">
        <v>138</v>
      </c>
      <c r="P577" s="329">
        <v>2019</v>
      </c>
      <c r="T577" s="261"/>
    </row>
    <row r="578" spans="1:20" ht="30">
      <c r="A578" s="329">
        <v>516</v>
      </c>
      <c r="B578" s="187">
        <v>354456</v>
      </c>
      <c r="C578" s="188" t="s">
        <v>1054</v>
      </c>
      <c r="D578" s="196">
        <v>0.2</v>
      </c>
      <c r="E578" s="196">
        <v>0.2</v>
      </c>
      <c r="F578" s="177"/>
      <c r="G578" s="178"/>
      <c r="H578" s="196"/>
      <c r="I578" s="196">
        <v>0</v>
      </c>
      <c r="J578" s="178">
        <f t="shared" si="33"/>
        <v>0</v>
      </c>
      <c r="K578" s="177">
        <v>0</v>
      </c>
      <c r="L578" s="178">
        <f t="shared" si="31"/>
        <v>0</v>
      </c>
      <c r="M578" s="328">
        <v>0</v>
      </c>
      <c r="N578" s="178">
        <f t="shared" si="32"/>
        <v>0</v>
      </c>
      <c r="O578" s="186" t="s">
        <v>138</v>
      </c>
      <c r="P578" s="329">
        <v>2019</v>
      </c>
      <c r="T578" s="261"/>
    </row>
    <row r="579" spans="1:20" ht="30">
      <c r="A579" s="329">
        <v>517</v>
      </c>
      <c r="B579" s="187">
        <v>354455</v>
      </c>
      <c r="C579" s="188" t="s">
        <v>1055</v>
      </c>
      <c r="D579" s="196">
        <v>0.2</v>
      </c>
      <c r="E579" s="196">
        <v>0.2</v>
      </c>
      <c r="F579" s="177"/>
      <c r="G579" s="178"/>
      <c r="H579" s="196"/>
      <c r="I579" s="196">
        <v>0</v>
      </c>
      <c r="J579" s="178">
        <f t="shared" si="33"/>
        <v>0</v>
      </c>
      <c r="K579" s="177">
        <v>0</v>
      </c>
      <c r="L579" s="178">
        <f t="shared" si="31"/>
        <v>0</v>
      </c>
      <c r="M579" s="328">
        <v>0</v>
      </c>
      <c r="N579" s="178">
        <f t="shared" si="32"/>
        <v>0</v>
      </c>
      <c r="O579" s="186" t="s">
        <v>138</v>
      </c>
      <c r="P579" s="329">
        <v>2019</v>
      </c>
      <c r="T579" s="261"/>
    </row>
    <row r="580" spans="1:20" ht="15">
      <c r="A580" s="329">
        <v>518</v>
      </c>
      <c r="B580" s="187" t="s">
        <v>1056</v>
      </c>
      <c r="C580" s="188" t="s">
        <v>1057</v>
      </c>
      <c r="D580" s="196">
        <v>0.5</v>
      </c>
      <c r="E580" s="196">
        <v>0.5</v>
      </c>
      <c r="F580" s="177"/>
      <c r="G580" s="178"/>
      <c r="H580" s="196"/>
      <c r="I580" s="196">
        <v>0.4</v>
      </c>
      <c r="J580" s="178">
        <f t="shared" si="33"/>
        <v>0.8</v>
      </c>
      <c r="K580" s="177">
        <v>0.4</v>
      </c>
      <c r="L580" s="178">
        <f t="shared" si="31"/>
        <v>0.8</v>
      </c>
      <c r="M580" s="328">
        <v>0.4</v>
      </c>
      <c r="N580" s="178">
        <f t="shared" si="32"/>
        <v>0.8</v>
      </c>
      <c r="O580" s="186" t="s">
        <v>138</v>
      </c>
      <c r="P580" s="329">
        <v>2019</v>
      </c>
      <c r="T580" s="261"/>
    </row>
    <row r="581" spans="1:20" ht="30">
      <c r="A581" s="329">
        <v>519</v>
      </c>
      <c r="B581" s="187">
        <v>3397030</v>
      </c>
      <c r="C581" s="188" t="s">
        <v>1058</v>
      </c>
      <c r="D581" s="196">
        <v>0.2</v>
      </c>
      <c r="E581" s="196">
        <v>0.2</v>
      </c>
      <c r="F581" s="177"/>
      <c r="G581" s="178"/>
      <c r="H581" s="196"/>
      <c r="I581" s="196">
        <v>0.2</v>
      </c>
      <c r="J581" s="178">
        <f t="shared" si="33"/>
        <v>1</v>
      </c>
      <c r="K581" s="177">
        <v>0.2</v>
      </c>
      <c r="L581" s="178">
        <f t="shared" si="31"/>
        <v>1</v>
      </c>
      <c r="M581" s="328">
        <v>0.2</v>
      </c>
      <c r="N581" s="178">
        <f t="shared" si="32"/>
        <v>1</v>
      </c>
      <c r="O581" s="186" t="s">
        <v>138</v>
      </c>
      <c r="P581" s="329">
        <v>2019</v>
      </c>
      <c r="T581" s="261"/>
    </row>
    <row r="582" spans="1:20" ht="30">
      <c r="A582" s="329">
        <v>520</v>
      </c>
      <c r="B582" s="187" t="s">
        <v>1059</v>
      </c>
      <c r="C582" s="188" t="s">
        <v>1060</v>
      </c>
      <c r="D582" s="196">
        <v>1.1000000000000001</v>
      </c>
      <c r="E582" s="196">
        <v>1.1000000000000001</v>
      </c>
      <c r="F582" s="177"/>
      <c r="G582" s="178"/>
      <c r="H582" s="196"/>
      <c r="I582" s="196">
        <v>0.6</v>
      </c>
      <c r="J582" s="178">
        <f t="shared" si="33"/>
        <v>0.54545454545454541</v>
      </c>
      <c r="K582" s="177">
        <v>0.6</v>
      </c>
      <c r="L582" s="178">
        <f t="shared" si="31"/>
        <v>0.54545454545454541</v>
      </c>
      <c r="M582" s="328">
        <v>1.1000000000000001</v>
      </c>
      <c r="N582" s="178">
        <f t="shared" si="32"/>
        <v>1</v>
      </c>
      <c r="O582" s="186" t="s">
        <v>138</v>
      </c>
      <c r="P582" s="329">
        <v>2019</v>
      </c>
      <c r="T582" s="261"/>
    </row>
    <row r="583" spans="1:20" ht="30">
      <c r="A583" s="329">
        <v>521</v>
      </c>
      <c r="B583" s="187" t="s">
        <v>1061</v>
      </c>
      <c r="C583" s="188" t="s">
        <v>1062</v>
      </c>
      <c r="D583" s="196">
        <v>0.8</v>
      </c>
      <c r="E583" s="196">
        <v>0.8</v>
      </c>
      <c r="F583" s="177"/>
      <c r="G583" s="178"/>
      <c r="H583" s="196"/>
      <c r="I583" s="196">
        <v>0.7</v>
      </c>
      <c r="J583" s="178">
        <f t="shared" si="33"/>
        <v>0.87499999999999989</v>
      </c>
      <c r="K583" s="177">
        <v>0.7</v>
      </c>
      <c r="L583" s="178">
        <f t="shared" si="31"/>
        <v>0.87499999999999989</v>
      </c>
      <c r="M583" s="328">
        <v>0.8</v>
      </c>
      <c r="N583" s="178">
        <f t="shared" si="32"/>
        <v>1</v>
      </c>
      <c r="O583" s="186" t="s">
        <v>138</v>
      </c>
      <c r="P583" s="329">
        <v>2019</v>
      </c>
      <c r="T583" s="261"/>
    </row>
    <row r="584" spans="1:20" ht="30">
      <c r="A584" s="329">
        <v>522</v>
      </c>
      <c r="B584" s="187" t="s">
        <v>1063</v>
      </c>
      <c r="C584" s="188" t="s">
        <v>1064</v>
      </c>
      <c r="D584" s="196">
        <v>4</v>
      </c>
      <c r="E584" s="196">
        <v>4</v>
      </c>
      <c r="F584" s="177"/>
      <c r="G584" s="178"/>
      <c r="H584" s="196"/>
      <c r="I584" s="196">
        <v>3.5</v>
      </c>
      <c r="J584" s="178">
        <f t="shared" si="33"/>
        <v>0.875</v>
      </c>
      <c r="K584" s="177">
        <v>3.5</v>
      </c>
      <c r="L584" s="178">
        <f t="shared" si="31"/>
        <v>0.875</v>
      </c>
      <c r="M584" s="328">
        <v>3</v>
      </c>
      <c r="N584" s="178">
        <f t="shared" si="32"/>
        <v>0.75</v>
      </c>
      <c r="O584" s="186" t="s">
        <v>138</v>
      </c>
      <c r="P584" s="329">
        <v>2019</v>
      </c>
      <c r="T584" s="261"/>
    </row>
    <row r="585" spans="1:20" ht="30">
      <c r="A585" s="329">
        <v>523</v>
      </c>
      <c r="B585" s="187" t="s">
        <v>1065</v>
      </c>
      <c r="C585" s="188" t="s">
        <v>1066</v>
      </c>
      <c r="D585" s="196">
        <v>0.1</v>
      </c>
      <c r="E585" s="196">
        <v>0.1</v>
      </c>
      <c r="F585" s="177"/>
      <c r="G585" s="178"/>
      <c r="H585" s="196"/>
      <c r="I585" s="196">
        <v>0.1</v>
      </c>
      <c r="J585" s="178">
        <f t="shared" si="33"/>
        <v>1</v>
      </c>
      <c r="K585" s="177">
        <v>0.1</v>
      </c>
      <c r="L585" s="178">
        <f t="shared" si="31"/>
        <v>1</v>
      </c>
      <c r="M585" s="328">
        <v>0.1</v>
      </c>
      <c r="N585" s="178">
        <f t="shared" si="32"/>
        <v>1</v>
      </c>
      <c r="O585" s="186" t="s">
        <v>138</v>
      </c>
      <c r="P585" s="329">
        <v>2019</v>
      </c>
      <c r="T585" s="261"/>
    </row>
    <row r="586" spans="1:20" ht="30">
      <c r="A586" s="329">
        <v>524</v>
      </c>
      <c r="B586" s="187" t="s">
        <v>1067</v>
      </c>
      <c r="C586" s="188" t="s">
        <v>1068</v>
      </c>
      <c r="D586" s="196">
        <v>0.2</v>
      </c>
      <c r="E586" s="196">
        <v>0.2</v>
      </c>
      <c r="F586" s="177"/>
      <c r="G586" s="178"/>
      <c r="H586" s="196"/>
      <c r="I586" s="196">
        <v>0.2</v>
      </c>
      <c r="J586" s="178">
        <f t="shared" si="33"/>
        <v>1</v>
      </c>
      <c r="K586" s="177">
        <v>0.2</v>
      </c>
      <c r="L586" s="178">
        <f t="shared" si="31"/>
        <v>1</v>
      </c>
      <c r="M586" s="328">
        <v>0.2</v>
      </c>
      <c r="N586" s="178">
        <f t="shared" si="32"/>
        <v>1</v>
      </c>
      <c r="O586" s="186" t="s">
        <v>138</v>
      </c>
      <c r="P586" s="329">
        <v>2019</v>
      </c>
      <c r="T586" s="261"/>
    </row>
    <row r="587" spans="1:20" ht="30">
      <c r="A587" s="329">
        <v>525</v>
      </c>
      <c r="B587" s="187" t="s">
        <v>1069</v>
      </c>
      <c r="C587" s="188" t="s">
        <v>1070</v>
      </c>
      <c r="D587" s="196">
        <v>0.2</v>
      </c>
      <c r="E587" s="196">
        <v>0.2</v>
      </c>
      <c r="F587" s="177"/>
      <c r="G587" s="178"/>
      <c r="H587" s="196"/>
      <c r="I587" s="196">
        <v>0.2</v>
      </c>
      <c r="J587" s="178">
        <f t="shared" si="33"/>
        <v>1</v>
      </c>
      <c r="K587" s="177">
        <v>0.2</v>
      </c>
      <c r="L587" s="178">
        <f t="shared" si="31"/>
        <v>1</v>
      </c>
      <c r="M587" s="328">
        <v>0.2</v>
      </c>
      <c r="N587" s="178">
        <f t="shared" si="32"/>
        <v>1</v>
      </c>
      <c r="O587" s="186" t="s">
        <v>138</v>
      </c>
      <c r="P587" s="329">
        <v>2019</v>
      </c>
      <c r="T587" s="261"/>
    </row>
    <row r="588" spans="1:20" ht="30">
      <c r="A588" s="329">
        <v>526</v>
      </c>
      <c r="B588" s="187" t="s">
        <v>1071</v>
      </c>
      <c r="C588" s="188" t="s">
        <v>1072</v>
      </c>
      <c r="D588" s="196">
        <v>0.1</v>
      </c>
      <c r="E588" s="196">
        <v>0.1</v>
      </c>
      <c r="F588" s="177"/>
      <c r="G588" s="178"/>
      <c r="H588" s="196"/>
      <c r="I588" s="196">
        <v>0.1</v>
      </c>
      <c r="J588" s="178">
        <f t="shared" si="33"/>
        <v>1</v>
      </c>
      <c r="K588" s="177">
        <v>0.1</v>
      </c>
      <c r="L588" s="178">
        <f t="shared" si="31"/>
        <v>1</v>
      </c>
      <c r="M588" s="328">
        <v>0.1</v>
      </c>
      <c r="N588" s="178">
        <f t="shared" si="32"/>
        <v>1</v>
      </c>
      <c r="O588" s="186" t="s">
        <v>138</v>
      </c>
      <c r="P588" s="329">
        <v>2019</v>
      </c>
      <c r="T588" s="261"/>
    </row>
    <row r="589" spans="1:20" ht="30">
      <c r="A589" s="329">
        <v>527</v>
      </c>
      <c r="B589" s="187" t="s">
        <v>1073</v>
      </c>
      <c r="C589" s="188" t="s">
        <v>1074</v>
      </c>
      <c r="D589" s="196">
        <v>0.1</v>
      </c>
      <c r="E589" s="196">
        <v>0.1</v>
      </c>
      <c r="F589" s="177"/>
      <c r="G589" s="178"/>
      <c r="H589" s="196"/>
      <c r="I589" s="196">
        <v>0.1</v>
      </c>
      <c r="J589" s="178">
        <f t="shared" si="33"/>
        <v>1</v>
      </c>
      <c r="K589" s="177">
        <v>0.1</v>
      </c>
      <c r="L589" s="178">
        <f t="shared" si="31"/>
        <v>1</v>
      </c>
      <c r="M589" s="328">
        <v>0.1</v>
      </c>
      <c r="N589" s="178">
        <f t="shared" si="32"/>
        <v>1</v>
      </c>
      <c r="O589" s="186" t="s">
        <v>138</v>
      </c>
      <c r="P589" s="329">
        <v>2019</v>
      </c>
      <c r="T589" s="261"/>
    </row>
    <row r="590" spans="1:20" ht="30">
      <c r="A590" s="329">
        <v>528</v>
      </c>
      <c r="B590" s="187" t="s">
        <v>1075</v>
      </c>
      <c r="C590" s="188" t="s">
        <v>1076</v>
      </c>
      <c r="D590" s="196">
        <v>0.4</v>
      </c>
      <c r="E590" s="196">
        <v>0.4</v>
      </c>
      <c r="F590" s="177"/>
      <c r="G590" s="178"/>
      <c r="H590" s="196"/>
      <c r="I590" s="196">
        <v>0.3</v>
      </c>
      <c r="J590" s="178">
        <f t="shared" si="33"/>
        <v>0.74999999999999989</v>
      </c>
      <c r="K590" s="177">
        <v>0.3</v>
      </c>
      <c r="L590" s="178">
        <f t="shared" si="31"/>
        <v>0.74999999999999989</v>
      </c>
      <c r="M590" s="328">
        <v>0.3</v>
      </c>
      <c r="N590" s="178">
        <f t="shared" si="32"/>
        <v>0.74999999999999989</v>
      </c>
      <c r="O590" s="186" t="s">
        <v>138</v>
      </c>
      <c r="P590" s="329">
        <v>2019</v>
      </c>
      <c r="T590" s="261"/>
    </row>
    <row r="591" spans="1:20" ht="15">
      <c r="A591" s="329">
        <v>529</v>
      </c>
      <c r="B591" s="187" t="s">
        <v>716</v>
      </c>
      <c r="C591" s="188" t="s">
        <v>717</v>
      </c>
      <c r="D591" s="196">
        <v>1.8</v>
      </c>
      <c r="E591" s="196">
        <v>1.8</v>
      </c>
      <c r="F591" s="177"/>
      <c r="G591" s="178"/>
      <c r="H591" s="196"/>
      <c r="I591" s="196">
        <v>0</v>
      </c>
      <c r="J591" s="178">
        <f t="shared" si="33"/>
        <v>0</v>
      </c>
      <c r="K591" s="177">
        <v>1.5</v>
      </c>
      <c r="L591" s="178">
        <f t="shared" si="31"/>
        <v>0.83333333333333326</v>
      </c>
      <c r="M591" s="190">
        <v>1.5</v>
      </c>
      <c r="N591" s="178">
        <f t="shared" si="32"/>
        <v>0.83333333333333326</v>
      </c>
      <c r="O591" s="186" t="s">
        <v>138</v>
      </c>
      <c r="P591" s="329">
        <v>2019</v>
      </c>
      <c r="T591" s="261"/>
    </row>
    <row r="592" spans="1:20" ht="30">
      <c r="A592" s="329">
        <v>530</v>
      </c>
      <c r="B592" s="187" t="s">
        <v>1077</v>
      </c>
      <c r="C592" s="188" t="s">
        <v>1078</v>
      </c>
      <c r="D592" s="196">
        <v>0.3</v>
      </c>
      <c r="E592" s="196">
        <v>0.3</v>
      </c>
      <c r="F592" s="177"/>
      <c r="G592" s="178"/>
      <c r="H592" s="196"/>
      <c r="I592" s="196">
        <v>0.2</v>
      </c>
      <c r="J592" s="178">
        <f t="shared" si="33"/>
        <v>0.66666666666666674</v>
      </c>
      <c r="K592" s="177">
        <v>0.2</v>
      </c>
      <c r="L592" s="178">
        <f t="shared" si="31"/>
        <v>0.66666666666666674</v>
      </c>
      <c r="M592" s="328">
        <v>0.2</v>
      </c>
      <c r="N592" s="178">
        <f t="shared" si="32"/>
        <v>0.66666666666666674</v>
      </c>
      <c r="O592" s="186" t="s">
        <v>138</v>
      </c>
      <c r="P592" s="329">
        <v>2019</v>
      </c>
      <c r="T592" s="261"/>
    </row>
    <row r="593" spans="1:20" ht="30">
      <c r="A593" s="329">
        <v>531</v>
      </c>
      <c r="B593" s="187" t="s">
        <v>1079</v>
      </c>
      <c r="C593" s="188" t="s">
        <v>1080</v>
      </c>
      <c r="D593" s="196">
        <v>0.1</v>
      </c>
      <c r="E593" s="196">
        <v>0.1</v>
      </c>
      <c r="F593" s="177"/>
      <c r="G593" s="178"/>
      <c r="H593" s="196"/>
      <c r="I593" s="196">
        <v>0.1</v>
      </c>
      <c r="J593" s="178">
        <f t="shared" si="33"/>
        <v>1</v>
      </c>
      <c r="K593" s="177">
        <v>0.1</v>
      </c>
      <c r="L593" s="178">
        <f t="shared" si="31"/>
        <v>1</v>
      </c>
      <c r="M593" s="328">
        <v>0.1</v>
      </c>
      <c r="N593" s="178">
        <f t="shared" si="32"/>
        <v>1</v>
      </c>
      <c r="O593" s="186" t="s">
        <v>138</v>
      </c>
      <c r="P593" s="329">
        <v>2019</v>
      </c>
      <c r="T593" s="261"/>
    </row>
    <row r="594" spans="1:20" ht="30">
      <c r="A594" s="329">
        <v>532</v>
      </c>
      <c r="B594" s="187" t="s">
        <v>1081</v>
      </c>
      <c r="C594" s="188" t="s">
        <v>1082</v>
      </c>
      <c r="D594" s="196">
        <v>0.4</v>
      </c>
      <c r="E594" s="196">
        <v>0.4</v>
      </c>
      <c r="F594" s="177"/>
      <c r="G594" s="178"/>
      <c r="H594" s="196"/>
      <c r="I594" s="196">
        <v>0</v>
      </c>
      <c r="J594" s="178">
        <f t="shared" si="33"/>
        <v>0</v>
      </c>
      <c r="K594" s="177">
        <v>0.4</v>
      </c>
      <c r="L594" s="178">
        <f t="shared" si="31"/>
        <v>1</v>
      </c>
      <c r="M594" s="190">
        <v>0.4</v>
      </c>
      <c r="N594" s="178">
        <f t="shared" si="32"/>
        <v>1</v>
      </c>
      <c r="O594" s="186" t="s">
        <v>138</v>
      </c>
      <c r="P594" s="329">
        <v>2019</v>
      </c>
      <c r="T594" s="261"/>
    </row>
    <row r="595" spans="1:20" ht="45">
      <c r="A595" s="329">
        <v>533</v>
      </c>
      <c r="B595" s="187">
        <v>355159</v>
      </c>
      <c r="C595" s="188" t="s">
        <v>1083</v>
      </c>
      <c r="D595" s="196">
        <v>0.3</v>
      </c>
      <c r="E595" s="196">
        <v>0.3</v>
      </c>
      <c r="F595" s="177"/>
      <c r="G595" s="178"/>
      <c r="H595" s="196"/>
      <c r="I595" s="196">
        <v>0.3</v>
      </c>
      <c r="J595" s="178">
        <f t="shared" si="33"/>
        <v>1</v>
      </c>
      <c r="K595" s="177">
        <v>0.3</v>
      </c>
      <c r="L595" s="178">
        <f t="shared" si="31"/>
        <v>1</v>
      </c>
      <c r="M595" s="328">
        <v>0.3</v>
      </c>
      <c r="N595" s="178">
        <f t="shared" si="32"/>
        <v>1</v>
      </c>
      <c r="O595" s="186" t="s">
        <v>138</v>
      </c>
      <c r="P595" s="329">
        <v>2019</v>
      </c>
      <c r="T595" s="261"/>
    </row>
    <row r="596" spans="1:20" ht="30">
      <c r="A596" s="329">
        <v>534</v>
      </c>
      <c r="B596" s="187" t="s">
        <v>1084</v>
      </c>
      <c r="C596" s="188" t="s">
        <v>1085</v>
      </c>
      <c r="D596" s="196">
        <v>1</v>
      </c>
      <c r="E596" s="196">
        <v>1</v>
      </c>
      <c r="F596" s="177"/>
      <c r="G596" s="178"/>
      <c r="H596" s="196"/>
      <c r="I596" s="196">
        <v>0.8</v>
      </c>
      <c r="J596" s="178">
        <f t="shared" si="33"/>
        <v>0.8</v>
      </c>
      <c r="K596" s="177">
        <v>0.8</v>
      </c>
      <c r="L596" s="178">
        <f t="shared" si="31"/>
        <v>0.8</v>
      </c>
      <c r="M596" s="328">
        <v>0.5</v>
      </c>
      <c r="N596" s="178">
        <f t="shared" si="32"/>
        <v>0.5</v>
      </c>
      <c r="O596" s="186" t="s">
        <v>138</v>
      </c>
      <c r="P596" s="329">
        <v>2019</v>
      </c>
      <c r="T596" s="261"/>
    </row>
    <row r="597" spans="1:20" ht="30">
      <c r="A597" s="329">
        <v>535</v>
      </c>
      <c r="B597" s="187" t="s">
        <v>1086</v>
      </c>
      <c r="C597" s="188" t="s">
        <v>1087</v>
      </c>
      <c r="D597" s="196">
        <v>2</v>
      </c>
      <c r="E597" s="196">
        <v>2</v>
      </c>
      <c r="F597" s="177"/>
      <c r="G597" s="178"/>
      <c r="H597" s="196"/>
      <c r="I597" s="196">
        <v>0.8</v>
      </c>
      <c r="J597" s="178">
        <f t="shared" si="33"/>
        <v>0.4</v>
      </c>
      <c r="K597" s="177">
        <v>0.8</v>
      </c>
      <c r="L597" s="178">
        <f t="shared" si="31"/>
        <v>0.4</v>
      </c>
      <c r="M597" s="328">
        <v>0.6</v>
      </c>
      <c r="N597" s="178">
        <f t="shared" si="32"/>
        <v>0.3</v>
      </c>
      <c r="O597" s="186" t="s">
        <v>138</v>
      </c>
      <c r="P597" s="329">
        <v>2019</v>
      </c>
      <c r="T597" s="261"/>
    </row>
    <row r="598" spans="1:20" ht="30">
      <c r="A598" s="329">
        <v>536</v>
      </c>
      <c r="B598" s="187" t="s">
        <v>1088</v>
      </c>
      <c r="C598" s="188" t="s">
        <v>1089</v>
      </c>
      <c r="D598" s="196">
        <v>2.1</v>
      </c>
      <c r="E598" s="196">
        <v>2.1</v>
      </c>
      <c r="F598" s="177"/>
      <c r="G598" s="178"/>
      <c r="H598" s="196"/>
      <c r="I598" s="196">
        <v>1.8</v>
      </c>
      <c r="J598" s="178">
        <f t="shared" si="33"/>
        <v>0.8571428571428571</v>
      </c>
      <c r="K598" s="177">
        <v>1.8</v>
      </c>
      <c r="L598" s="178">
        <f t="shared" si="31"/>
        <v>0.8571428571428571</v>
      </c>
      <c r="M598" s="328">
        <v>1</v>
      </c>
      <c r="N598" s="178">
        <f t="shared" si="32"/>
        <v>0.47619047619047616</v>
      </c>
      <c r="O598" s="186" t="s">
        <v>138</v>
      </c>
      <c r="P598" s="329">
        <v>2019</v>
      </c>
      <c r="T598" s="261"/>
    </row>
    <row r="599" spans="1:20" ht="30">
      <c r="A599" s="329">
        <v>537</v>
      </c>
      <c r="B599" s="187" t="s">
        <v>1090</v>
      </c>
      <c r="C599" s="188" t="s">
        <v>1091</v>
      </c>
      <c r="D599" s="196">
        <v>1.2</v>
      </c>
      <c r="E599" s="196">
        <v>1.2</v>
      </c>
      <c r="F599" s="177"/>
      <c r="G599" s="178"/>
      <c r="H599" s="196"/>
      <c r="I599" s="196">
        <v>1.1000000000000001</v>
      </c>
      <c r="J599" s="178">
        <f t="shared" si="33"/>
        <v>0.91666666666666674</v>
      </c>
      <c r="K599" s="177">
        <v>1.1000000000000001</v>
      </c>
      <c r="L599" s="178">
        <f t="shared" si="31"/>
        <v>0.91666666666666674</v>
      </c>
      <c r="M599" s="328">
        <v>0.7</v>
      </c>
      <c r="N599" s="178">
        <f t="shared" si="32"/>
        <v>0.58333333333333337</v>
      </c>
      <c r="O599" s="186" t="s">
        <v>138</v>
      </c>
      <c r="P599" s="329">
        <v>2019</v>
      </c>
      <c r="T599" s="261"/>
    </row>
    <row r="600" spans="1:20" ht="30">
      <c r="A600" s="329">
        <v>538</v>
      </c>
      <c r="B600" s="187" t="s">
        <v>1092</v>
      </c>
      <c r="C600" s="188" t="s">
        <v>1093</v>
      </c>
      <c r="D600" s="196">
        <v>1.2</v>
      </c>
      <c r="E600" s="196">
        <v>1.2</v>
      </c>
      <c r="F600" s="177"/>
      <c r="G600" s="178"/>
      <c r="H600" s="196"/>
      <c r="I600" s="196">
        <v>1.1000000000000001</v>
      </c>
      <c r="J600" s="178">
        <f t="shared" si="33"/>
        <v>0.91666666666666674</v>
      </c>
      <c r="K600" s="177">
        <v>1.1000000000000001</v>
      </c>
      <c r="L600" s="178">
        <f t="shared" si="31"/>
        <v>0.91666666666666674</v>
      </c>
      <c r="M600" s="328">
        <v>0.6</v>
      </c>
      <c r="N600" s="178">
        <f t="shared" si="32"/>
        <v>0.5</v>
      </c>
      <c r="O600" s="186" t="s">
        <v>138</v>
      </c>
      <c r="P600" s="329">
        <v>2019</v>
      </c>
      <c r="T600" s="261"/>
    </row>
    <row r="601" spans="1:20" ht="30">
      <c r="A601" s="329">
        <v>539</v>
      </c>
      <c r="B601" s="187" t="s">
        <v>1094</v>
      </c>
      <c r="C601" s="188" t="s">
        <v>1095</v>
      </c>
      <c r="D601" s="196">
        <v>2</v>
      </c>
      <c r="E601" s="196">
        <v>2</v>
      </c>
      <c r="F601" s="177"/>
      <c r="G601" s="178"/>
      <c r="H601" s="196"/>
      <c r="I601" s="196">
        <v>1.6</v>
      </c>
      <c r="J601" s="178">
        <f t="shared" si="33"/>
        <v>0.8</v>
      </c>
      <c r="K601" s="177">
        <v>1.6</v>
      </c>
      <c r="L601" s="178">
        <f t="shared" si="31"/>
        <v>0.8</v>
      </c>
      <c r="M601" s="328">
        <v>1</v>
      </c>
      <c r="N601" s="178">
        <f t="shared" si="32"/>
        <v>0.5</v>
      </c>
      <c r="O601" s="186" t="s">
        <v>138</v>
      </c>
      <c r="P601" s="329">
        <v>2019</v>
      </c>
      <c r="T601" s="261"/>
    </row>
    <row r="602" spans="1:20" ht="30">
      <c r="A602" s="329">
        <v>540</v>
      </c>
      <c r="B602" s="187" t="s">
        <v>1096</v>
      </c>
      <c r="C602" s="188" t="s">
        <v>1097</v>
      </c>
      <c r="D602" s="196">
        <v>1.7</v>
      </c>
      <c r="E602" s="196">
        <v>1.7</v>
      </c>
      <c r="F602" s="177"/>
      <c r="G602" s="178"/>
      <c r="H602" s="196"/>
      <c r="I602" s="196">
        <v>0</v>
      </c>
      <c r="J602" s="178">
        <f t="shared" si="33"/>
        <v>0</v>
      </c>
      <c r="K602" s="177">
        <v>0</v>
      </c>
      <c r="L602" s="178">
        <f t="shared" si="31"/>
        <v>0</v>
      </c>
      <c r="M602" s="196">
        <v>0</v>
      </c>
      <c r="N602" s="178">
        <f t="shared" si="32"/>
        <v>0</v>
      </c>
      <c r="O602" s="186" t="s">
        <v>138</v>
      </c>
      <c r="P602" s="329">
        <v>2019</v>
      </c>
      <c r="T602" s="261"/>
    </row>
    <row r="603" spans="1:20" ht="30">
      <c r="A603" s="329">
        <v>541</v>
      </c>
      <c r="B603" s="187" t="s">
        <v>1098</v>
      </c>
      <c r="C603" s="188" t="s">
        <v>1099</v>
      </c>
      <c r="D603" s="196">
        <v>4.5</v>
      </c>
      <c r="E603" s="196">
        <v>4.5</v>
      </c>
      <c r="F603" s="177"/>
      <c r="G603" s="178"/>
      <c r="H603" s="196"/>
      <c r="I603" s="196">
        <v>3.4</v>
      </c>
      <c r="J603" s="178">
        <f t="shared" si="33"/>
        <v>0.75555555555555554</v>
      </c>
      <c r="K603" s="177">
        <v>3.4</v>
      </c>
      <c r="L603" s="178">
        <f t="shared" si="31"/>
        <v>0.75555555555555554</v>
      </c>
      <c r="M603" s="328">
        <v>2.9</v>
      </c>
      <c r="N603" s="178">
        <f t="shared" si="32"/>
        <v>0.64444444444444438</v>
      </c>
      <c r="O603" s="186" t="s">
        <v>138</v>
      </c>
      <c r="P603" s="329">
        <v>2019</v>
      </c>
      <c r="T603" s="261"/>
    </row>
    <row r="604" spans="1:20" ht="30">
      <c r="A604" s="329">
        <v>542</v>
      </c>
      <c r="B604" s="187" t="s">
        <v>1100</v>
      </c>
      <c r="C604" s="188" t="s">
        <v>1101</v>
      </c>
      <c r="D604" s="196">
        <v>0.2</v>
      </c>
      <c r="E604" s="196">
        <v>0.2</v>
      </c>
      <c r="F604" s="177"/>
      <c r="G604" s="178"/>
      <c r="H604" s="196"/>
      <c r="I604" s="196">
        <v>0.2</v>
      </c>
      <c r="J604" s="178">
        <f t="shared" si="33"/>
        <v>1</v>
      </c>
      <c r="K604" s="177">
        <v>0.2</v>
      </c>
      <c r="L604" s="178">
        <f t="shared" si="31"/>
        <v>1</v>
      </c>
      <c r="M604" s="328">
        <v>0.2</v>
      </c>
      <c r="N604" s="178">
        <f t="shared" si="32"/>
        <v>1</v>
      </c>
      <c r="O604" s="186" t="s">
        <v>138</v>
      </c>
      <c r="P604" s="329">
        <v>2019</v>
      </c>
      <c r="T604" s="261"/>
    </row>
    <row r="605" spans="1:20" ht="30">
      <c r="A605" s="329">
        <v>543</v>
      </c>
      <c r="B605" s="187" t="s">
        <v>1102</v>
      </c>
      <c r="C605" s="188" t="s">
        <v>1103</v>
      </c>
      <c r="D605" s="196">
        <v>0.2</v>
      </c>
      <c r="E605" s="196">
        <v>0.2</v>
      </c>
      <c r="F605" s="177"/>
      <c r="G605" s="178"/>
      <c r="H605" s="196"/>
      <c r="I605" s="196">
        <v>0.2</v>
      </c>
      <c r="J605" s="178">
        <f t="shared" si="33"/>
        <v>1</v>
      </c>
      <c r="K605" s="177">
        <v>0.2</v>
      </c>
      <c r="L605" s="178">
        <f t="shared" si="31"/>
        <v>1</v>
      </c>
      <c r="M605" s="328">
        <v>0.2</v>
      </c>
      <c r="N605" s="178">
        <f t="shared" si="32"/>
        <v>1</v>
      </c>
      <c r="O605" s="186" t="s">
        <v>138</v>
      </c>
      <c r="P605" s="329">
        <v>2019</v>
      </c>
      <c r="T605" s="261"/>
    </row>
    <row r="606" spans="1:20" ht="30">
      <c r="A606" s="329">
        <v>544</v>
      </c>
      <c r="B606" s="187" t="s">
        <v>1104</v>
      </c>
      <c r="C606" s="188" t="s">
        <v>1105</v>
      </c>
      <c r="D606" s="196">
        <v>0.2</v>
      </c>
      <c r="E606" s="196">
        <v>0.2</v>
      </c>
      <c r="F606" s="177"/>
      <c r="G606" s="178"/>
      <c r="H606" s="196"/>
      <c r="I606" s="196">
        <v>0.2</v>
      </c>
      <c r="J606" s="178">
        <f t="shared" si="33"/>
        <v>1</v>
      </c>
      <c r="K606" s="177">
        <v>0.2</v>
      </c>
      <c r="L606" s="178">
        <f t="shared" si="31"/>
        <v>1</v>
      </c>
      <c r="M606" s="328">
        <v>0.2</v>
      </c>
      <c r="N606" s="178">
        <f t="shared" si="32"/>
        <v>1</v>
      </c>
      <c r="O606" s="186" t="s">
        <v>138</v>
      </c>
      <c r="P606" s="329">
        <v>2019</v>
      </c>
      <c r="T606" s="261"/>
    </row>
    <row r="607" spans="1:20" ht="30">
      <c r="A607" s="329">
        <v>545</v>
      </c>
      <c r="B607" s="187">
        <v>352772</v>
      </c>
      <c r="C607" s="188" t="s">
        <v>1106</v>
      </c>
      <c r="D607" s="196">
        <v>0.5</v>
      </c>
      <c r="E607" s="196">
        <v>0.5</v>
      </c>
      <c r="F607" s="177"/>
      <c r="G607" s="178"/>
      <c r="H607" s="196"/>
      <c r="I607" s="196">
        <v>0.4</v>
      </c>
      <c r="J607" s="178">
        <f t="shared" si="33"/>
        <v>0.8</v>
      </c>
      <c r="K607" s="177">
        <v>0.4</v>
      </c>
      <c r="L607" s="178">
        <f t="shared" si="31"/>
        <v>0.8</v>
      </c>
      <c r="M607" s="328">
        <v>0.4</v>
      </c>
      <c r="N607" s="178">
        <f t="shared" si="32"/>
        <v>0.8</v>
      </c>
      <c r="O607" s="186" t="s">
        <v>138</v>
      </c>
      <c r="P607" s="329">
        <v>2019</v>
      </c>
      <c r="T607" s="261"/>
    </row>
    <row r="608" spans="1:20" ht="30">
      <c r="A608" s="329">
        <v>546</v>
      </c>
      <c r="B608" s="187" t="s">
        <v>1107</v>
      </c>
      <c r="C608" s="188" t="s">
        <v>1108</v>
      </c>
      <c r="D608" s="196">
        <v>0.5</v>
      </c>
      <c r="E608" s="196">
        <v>0.5</v>
      </c>
      <c r="F608" s="177"/>
      <c r="G608" s="178"/>
      <c r="H608" s="196"/>
      <c r="I608" s="196">
        <v>0.5</v>
      </c>
      <c r="J608" s="178">
        <f t="shared" si="33"/>
        <v>1</v>
      </c>
      <c r="K608" s="177">
        <v>0.5</v>
      </c>
      <c r="L608" s="178">
        <f t="shared" si="31"/>
        <v>1</v>
      </c>
      <c r="M608" s="328">
        <v>0.5</v>
      </c>
      <c r="N608" s="178">
        <f t="shared" si="32"/>
        <v>1</v>
      </c>
      <c r="O608" s="186" t="s">
        <v>138</v>
      </c>
      <c r="P608" s="329">
        <v>2019</v>
      </c>
      <c r="T608" s="261"/>
    </row>
    <row r="609" spans="1:20" ht="30">
      <c r="A609" s="329">
        <v>547</v>
      </c>
      <c r="B609" s="187" t="s">
        <v>1109</v>
      </c>
      <c r="C609" s="188" t="s">
        <v>1110</v>
      </c>
      <c r="D609" s="196">
        <v>1</v>
      </c>
      <c r="E609" s="196">
        <v>1</v>
      </c>
      <c r="F609" s="177"/>
      <c r="G609" s="178"/>
      <c r="H609" s="196"/>
      <c r="I609" s="196">
        <v>0</v>
      </c>
      <c r="J609" s="178">
        <f t="shared" si="33"/>
        <v>0</v>
      </c>
      <c r="K609" s="177">
        <v>0</v>
      </c>
      <c r="L609" s="178">
        <f t="shared" si="31"/>
        <v>0</v>
      </c>
      <c r="M609" s="196">
        <v>0</v>
      </c>
      <c r="N609" s="178">
        <f t="shared" si="32"/>
        <v>0</v>
      </c>
      <c r="O609" s="186" t="s">
        <v>138</v>
      </c>
      <c r="P609" s="329">
        <v>2019</v>
      </c>
      <c r="T609" s="261"/>
    </row>
    <row r="610" spans="1:20" ht="30">
      <c r="A610" s="329">
        <v>548</v>
      </c>
      <c r="B610" s="187">
        <v>354113</v>
      </c>
      <c r="C610" s="188" t="s">
        <v>1111</v>
      </c>
      <c r="D610" s="196">
        <v>1.5</v>
      </c>
      <c r="E610" s="196">
        <v>1.5</v>
      </c>
      <c r="F610" s="177"/>
      <c r="G610" s="178"/>
      <c r="H610" s="196"/>
      <c r="I610" s="196">
        <v>0</v>
      </c>
      <c r="J610" s="178">
        <f t="shared" si="33"/>
        <v>0</v>
      </c>
      <c r="K610" s="177">
        <v>0</v>
      </c>
      <c r="L610" s="178">
        <f t="shared" si="31"/>
        <v>0</v>
      </c>
      <c r="M610" s="190">
        <v>1.5</v>
      </c>
      <c r="N610" s="178">
        <f t="shared" si="32"/>
        <v>1</v>
      </c>
      <c r="O610" s="186" t="s">
        <v>138</v>
      </c>
      <c r="P610" s="329">
        <v>2019</v>
      </c>
      <c r="T610" s="261"/>
    </row>
    <row r="611" spans="1:20" ht="30">
      <c r="A611" s="329">
        <v>549</v>
      </c>
      <c r="B611" s="187" t="s">
        <v>1112</v>
      </c>
      <c r="C611" s="188" t="s">
        <v>1113</v>
      </c>
      <c r="D611" s="196">
        <v>0.4</v>
      </c>
      <c r="E611" s="196">
        <v>0.4</v>
      </c>
      <c r="F611" s="177"/>
      <c r="G611" s="178"/>
      <c r="H611" s="196"/>
      <c r="I611" s="196">
        <v>0.2</v>
      </c>
      <c r="J611" s="178">
        <f t="shared" si="33"/>
        <v>0.5</v>
      </c>
      <c r="K611" s="177">
        <v>0.2</v>
      </c>
      <c r="L611" s="178">
        <f t="shared" si="31"/>
        <v>0.5</v>
      </c>
      <c r="M611" s="328">
        <v>0.2</v>
      </c>
      <c r="N611" s="178">
        <f t="shared" si="32"/>
        <v>0.5</v>
      </c>
      <c r="O611" s="186" t="s">
        <v>138</v>
      </c>
      <c r="P611" s="329">
        <v>2019</v>
      </c>
      <c r="T611" s="261"/>
    </row>
    <row r="612" spans="1:20" ht="30">
      <c r="A612" s="329">
        <v>550</v>
      </c>
      <c r="B612" s="187">
        <v>346876</v>
      </c>
      <c r="C612" s="188" t="s">
        <v>1114</v>
      </c>
      <c r="D612" s="196">
        <v>0.2</v>
      </c>
      <c r="E612" s="196">
        <v>0.2</v>
      </c>
      <c r="F612" s="177"/>
      <c r="G612" s="178"/>
      <c r="H612" s="196"/>
      <c r="I612" s="196">
        <v>0.2</v>
      </c>
      <c r="J612" s="178">
        <f t="shared" si="33"/>
        <v>1</v>
      </c>
      <c r="K612" s="177">
        <v>0.2</v>
      </c>
      <c r="L612" s="178">
        <f t="shared" si="31"/>
        <v>1</v>
      </c>
      <c r="M612" s="328">
        <v>0.2</v>
      </c>
      <c r="N612" s="178">
        <f t="shared" si="32"/>
        <v>1</v>
      </c>
      <c r="O612" s="186" t="s">
        <v>138</v>
      </c>
      <c r="P612" s="329">
        <v>2019</v>
      </c>
      <c r="T612" s="261"/>
    </row>
    <row r="613" spans="1:20" ht="30">
      <c r="A613" s="329">
        <v>551</v>
      </c>
      <c r="B613" s="187" t="s">
        <v>1115</v>
      </c>
      <c r="C613" s="188" t="s">
        <v>1116</v>
      </c>
      <c r="D613" s="196">
        <v>0.2</v>
      </c>
      <c r="E613" s="196">
        <v>0.2</v>
      </c>
      <c r="F613" s="177"/>
      <c r="G613" s="178"/>
      <c r="H613" s="196"/>
      <c r="I613" s="196">
        <v>0</v>
      </c>
      <c r="J613" s="178">
        <f t="shared" si="33"/>
        <v>0</v>
      </c>
      <c r="K613" s="177">
        <v>0.2</v>
      </c>
      <c r="L613" s="178">
        <f t="shared" si="31"/>
        <v>1</v>
      </c>
      <c r="M613" s="202">
        <v>0.2</v>
      </c>
      <c r="N613" s="178">
        <f t="shared" si="32"/>
        <v>1</v>
      </c>
      <c r="O613" s="186" t="s">
        <v>138</v>
      </c>
      <c r="P613" s="329">
        <v>2019</v>
      </c>
      <c r="T613" s="261"/>
    </row>
    <row r="614" spans="1:20" ht="30">
      <c r="A614" s="329">
        <v>552</v>
      </c>
      <c r="B614" s="187" t="s">
        <v>1117</v>
      </c>
      <c r="C614" s="188" t="s">
        <v>1118</v>
      </c>
      <c r="D614" s="196">
        <v>0.1</v>
      </c>
      <c r="E614" s="196">
        <v>0.1</v>
      </c>
      <c r="F614" s="177"/>
      <c r="G614" s="178"/>
      <c r="H614" s="196"/>
      <c r="I614" s="196">
        <v>0.1</v>
      </c>
      <c r="J614" s="178">
        <f t="shared" si="33"/>
        <v>1</v>
      </c>
      <c r="K614" s="177">
        <v>0.1</v>
      </c>
      <c r="L614" s="178">
        <f t="shared" si="31"/>
        <v>1</v>
      </c>
      <c r="M614" s="328">
        <v>0.1</v>
      </c>
      <c r="N614" s="178">
        <f t="shared" si="32"/>
        <v>1</v>
      </c>
      <c r="O614" s="186" t="s">
        <v>138</v>
      </c>
      <c r="P614" s="329">
        <v>2019</v>
      </c>
      <c r="T614" s="261"/>
    </row>
    <row r="615" spans="1:20" ht="30">
      <c r="A615" s="329">
        <v>553</v>
      </c>
      <c r="B615" s="187" t="s">
        <v>1119</v>
      </c>
      <c r="C615" s="188" t="s">
        <v>1120</v>
      </c>
      <c r="D615" s="196">
        <v>0.7</v>
      </c>
      <c r="E615" s="196">
        <v>0.7</v>
      </c>
      <c r="F615" s="177"/>
      <c r="G615" s="178"/>
      <c r="H615" s="196"/>
      <c r="I615" s="196">
        <v>0</v>
      </c>
      <c r="J615" s="178">
        <f t="shared" si="33"/>
        <v>0</v>
      </c>
      <c r="K615" s="177">
        <v>0</v>
      </c>
      <c r="L615" s="178">
        <f t="shared" si="31"/>
        <v>0</v>
      </c>
      <c r="M615" s="196">
        <v>0</v>
      </c>
      <c r="N615" s="178">
        <f t="shared" si="32"/>
        <v>0</v>
      </c>
      <c r="O615" s="186" t="s">
        <v>138</v>
      </c>
      <c r="P615" s="329">
        <v>2019</v>
      </c>
      <c r="T615" s="261"/>
    </row>
    <row r="616" spans="1:20" ht="30">
      <c r="A616" s="329">
        <v>554</v>
      </c>
      <c r="B616" s="187">
        <v>346226</v>
      </c>
      <c r="C616" s="188" t="s">
        <v>1121</v>
      </c>
      <c r="D616" s="196">
        <v>1.3</v>
      </c>
      <c r="E616" s="196">
        <v>1.3</v>
      </c>
      <c r="F616" s="177"/>
      <c r="G616" s="178"/>
      <c r="H616" s="196"/>
      <c r="I616" s="196">
        <v>0</v>
      </c>
      <c r="J616" s="178">
        <f t="shared" si="33"/>
        <v>0</v>
      </c>
      <c r="K616" s="177">
        <v>1.3</v>
      </c>
      <c r="L616" s="178">
        <f t="shared" si="31"/>
        <v>1</v>
      </c>
      <c r="M616" s="196">
        <v>1.3</v>
      </c>
      <c r="N616" s="178">
        <f t="shared" si="32"/>
        <v>1</v>
      </c>
      <c r="O616" s="186" t="s">
        <v>138</v>
      </c>
      <c r="P616" s="329">
        <v>2019</v>
      </c>
      <c r="T616" s="261"/>
    </row>
    <row r="617" spans="1:20" ht="30">
      <c r="A617" s="329">
        <v>555</v>
      </c>
      <c r="B617" s="187" t="s">
        <v>1122</v>
      </c>
      <c r="C617" s="188" t="s">
        <v>1123</v>
      </c>
      <c r="D617" s="196">
        <v>0.2</v>
      </c>
      <c r="E617" s="196">
        <v>0.2</v>
      </c>
      <c r="F617" s="177"/>
      <c r="G617" s="178"/>
      <c r="H617" s="196"/>
      <c r="I617" s="196">
        <v>0</v>
      </c>
      <c r="J617" s="178">
        <f t="shared" si="33"/>
        <v>0</v>
      </c>
      <c r="K617" s="177">
        <v>0</v>
      </c>
      <c r="L617" s="178">
        <f t="shared" si="31"/>
        <v>0</v>
      </c>
      <c r="M617" s="328">
        <v>0</v>
      </c>
      <c r="N617" s="178">
        <f t="shared" si="32"/>
        <v>0</v>
      </c>
      <c r="O617" s="186" t="s">
        <v>138</v>
      </c>
      <c r="P617" s="329">
        <v>2019</v>
      </c>
      <c r="T617" s="261"/>
    </row>
    <row r="618" spans="1:20" ht="30">
      <c r="A618" s="329">
        <v>556</v>
      </c>
      <c r="B618" s="187" t="s">
        <v>1124</v>
      </c>
      <c r="C618" s="188" t="s">
        <v>1125</v>
      </c>
      <c r="D618" s="196">
        <v>2</v>
      </c>
      <c r="E618" s="196">
        <v>2</v>
      </c>
      <c r="F618" s="177"/>
      <c r="G618" s="178"/>
      <c r="H618" s="196"/>
      <c r="I618" s="196">
        <v>1.8</v>
      </c>
      <c r="J618" s="178">
        <f t="shared" si="33"/>
        <v>0.9</v>
      </c>
      <c r="K618" s="177">
        <v>1.8</v>
      </c>
      <c r="L618" s="178">
        <f t="shared" si="31"/>
        <v>0.9</v>
      </c>
      <c r="M618" s="328">
        <v>1</v>
      </c>
      <c r="N618" s="178">
        <f t="shared" si="32"/>
        <v>0.5</v>
      </c>
      <c r="O618" s="186" t="s">
        <v>138</v>
      </c>
      <c r="P618" s="329">
        <v>2019</v>
      </c>
      <c r="T618" s="261"/>
    </row>
    <row r="619" spans="1:20" ht="30">
      <c r="A619" s="329">
        <v>557</v>
      </c>
      <c r="B619" s="187" t="s">
        <v>1126</v>
      </c>
      <c r="C619" s="188" t="s">
        <v>1127</v>
      </c>
      <c r="D619" s="196">
        <v>0.2</v>
      </c>
      <c r="E619" s="196">
        <v>0.2</v>
      </c>
      <c r="F619" s="177"/>
      <c r="G619" s="178"/>
      <c r="H619" s="196"/>
      <c r="I619" s="196">
        <v>0.2</v>
      </c>
      <c r="J619" s="178">
        <f t="shared" si="33"/>
        <v>1</v>
      </c>
      <c r="K619" s="177">
        <v>0.2</v>
      </c>
      <c r="L619" s="178">
        <f t="shared" si="31"/>
        <v>1</v>
      </c>
      <c r="M619" s="328">
        <v>0.2</v>
      </c>
      <c r="N619" s="178">
        <f t="shared" si="32"/>
        <v>1</v>
      </c>
      <c r="O619" s="186" t="s">
        <v>138</v>
      </c>
      <c r="P619" s="329">
        <v>2019</v>
      </c>
      <c r="T619" s="261"/>
    </row>
    <row r="620" spans="1:20" ht="30">
      <c r="A620" s="329">
        <v>558</v>
      </c>
      <c r="B620" s="187" t="s">
        <v>1128</v>
      </c>
      <c r="C620" s="188" t="s">
        <v>1129</v>
      </c>
      <c r="D620" s="196">
        <v>0.2</v>
      </c>
      <c r="E620" s="196">
        <v>0.2</v>
      </c>
      <c r="F620" s="177"/>
      <c r="G620" s="178"/>
      <c r="H620" s="196"/>
      <c r="I620" s="196">
        <v>0</v>
      </c>
      <c r="J620" s="178">
        <f t="shared" si="33"/>
        <v>0</v>
      </c>
      <c r="K620" s="177">
        <v>0</v>
      </c>
      <c r="L620" s="178">
        <f t="shared" si="31"/>
        <v>0</v>
      </c>
      <c r="M620" s="328">
        <v>0</v>
      </c>
      <c r="N620" s="178">
        <f t="shared" si="32"/>
        <v>0</v>
      </c>
      <c r="O620" s="186" t="s">
        <v>138</v>
      </c>
      <c r="P620" s="329">
        <v>2019</v>
      </c>
      <c r="T620" s="261"/>
    </row>
    <row r="621" spans="1:20" ht="30">
      <c r="A621" s="329">
        <v>559</v>
      </c>
      <c r="B621" s="187" t="s">
        <v>1130</v>
      </c>
      <c r="C621" s="188" t="s">
        <v>1131</v>
      </c>
      <c r="D621" s="196">
        <v>0.2</v>
      </c>
      <c r="E621" s="196">
        <v>0.2</v>
      </c>
      <c r="F621" s="177"/>
      <c r="G621" s="178"/>
      <c r="H621" s="196"/>
      <c r="I621" s="196">
        <v>0</v>
      </c>
      <c r="J621" s="178">
        <f t="shared" si="33"/>
        <v>0</v>
      </c>
      <c r="K621" s="177">
        <v>0</v>
      </c>
      <c r="L621" s="178">
        <f t="shared" si="31"/>
        <v>0</v>
      </c>
      <c r="M621" s="328">
        <v>0</v>
      </c>
      <c r="N621" s="178">
        <f t="shared" si="32"/>
        <v>0</v>
      </c>
      <c r="O621" s="186" t="s">
        <v>138</v>
      </c>
      <c r="P621" s="329">
        <v>2019</v>
      </c>
      <c r="T621" s="261"/>
    </row>
    <row r="622" spans="1:20" ht="30">
      <c r="A622" s="329">
        <v>560</v>
      </c>
      <c r="B622" s="187">
        <v>345675</v>
      </c>
      <c r="C622" s="188" t="s">
        <v>1132</v>
      </c>
      <c r="D622" s="196">
        <v>0.4</v>
      </c>
      <c r="E622" s="196">
        <v>0.4</v>
      </c>
      <c r="F622" s="177"/>
      <c r="G622" s="178"/>
      <c r="H622" s="196"/>
      <c r="I622" s="196">
        <v>0.3</v>
      </c>
      <c r="J622" s="178">
        <f t="shared" si="33"/>
        <v>0.74999999999999989</v>
      </c>
      <c r="K622" s="177">
        <v>0.3</v>
      </c>
      <c r="L622" s="178">
        <f t="shared" si="31"/>
        <v>0.74999999999999989</v>
      </c>
      <c r="M622" s="328">
        <v>0.3</v>
      </c>
      <c r="N622" s="178">
        <f t="shared" si="32"/>
        <v>0.74999999999999989</v>
      </c>
      <c r="O622" s="186" t="s">
        <v>138</v>
      </c>
      <c r="P622" s="329">
        <v>2019</v>
      </c>
      <c r="T622" s="261"/>
    </row>
    <row r="623" spans="1:20" ht="30">
      <c r="A623" s="329">
        <v>561</v>
      </c>
      <c r="B623" s="187" t="s">
        <v>1133</v>
      </c>
      <c r="C623" s="188" t="s">
        <v>1134</v>
      </c>
      <c r="D623" s="196">
        <v>0.6</v>
      </c>
      <c r="E623" s="196">
        <v>0.6</v>
      </c>
      <c r="F623" s="177"/>
      <c r="G623" s="178"/>
      <c r="H623" s="196"/>
      <c r="I623" s="196">
        <v>0.3</v>
      </c>
      <c r="J623" s="178">
        <f t="shared" si="33"/>
        <v>0.5</v>
      </c>
      <c r="K623" s="177">
        <v>0.3</v>
      </c>
      <c r="L623" s="178">
        <f t="shared" si="31"/>
        <v>0.5</v>
      </c>
      <c r="M623" s="328">
        <v>0.3</v>
      </c>
      <c r="N623" s="178">
        <f t="shared" si="32"/>
        <v>0.5</v>
      </c>
      <c r="O623" s="186" t="s">
        <v>138</v>
      </c>
      <c r="P623" s="329">
        <v>2019</v>
      </c>
      <c r="T623" s="261"/>
    </row>
    <row r="624" spans="1:20" ht="30">
      <c r="A624" s="329">
        <v>562</v>
      </c>
      <c r="B624" s="187" t="s">
        <v>1135</v>
      </c>
      <c r="C624" s="188" t="s">
        <v>1136</v>
      </c>
      <c r="D624" s="196">
        <v>0.8</v>
      </c>
      <c r="E624" s="196">
        <v>0.8</v>
      </c>
      <c r="F624" s="177"/>
      <c r="G624" s="178"/>
      <c r="H624" s="196"/>
      <c r="I624" s="196">
        <v>0.3</v>
      </c>
      <c r="J624" s="178">
        <f t="shared" si="33"/>
        <v>0.37499999999999994</v>
      </c>
      <c r="K624" s="177">
        <v>0.3</v>
      </c>
      <c r="L624" s="178">
        <f t="shared" si="31"/>
        <v>0.37499999999999994</v>
      </c>
      <c r="M624" s="328">
        <v>0.3</v>
      </c>
      <c r="N624" s="178">
        <f t="shared" si="32"/>
        <v>0.37499999999999994</v>
      </c>
      <c r="O624" s="186" t="s">
        <v>138</v>
      </c>
      <c r="P624" s="329">
        <v>2019</v>
      </c>
      <c r="T624" s="261"/>
    </row>
    <row r="625" spans="1:20" ht="30">
      <c r="A625" s="329">
        <v>563</v>
      </c>
      <c r="B625" s="187" t="s">
        <v>1137</v>
      </c>
      <c r="C625" s="188" t="s">
        <v>1138</v>
      </c>
      <c r="D625" s="196">
        <v>0.5</v>
      </c>
      <c r="E625" s="196">
        <v>0.5</v>
      </c>
      <c r="F625" s="177"/>
      <c r="G625" s="178"/>
      <c r="H625" s="196"/>
      <c r="I625" s="196">
        <v>0.4</v>
      </c>
      <c r="J625" s="178">
        <f t="shared" si="33"/>
        <v>0.8</v>
      </c>
      <c r="K625" s="177">
        <v>0.4</v>
      </c>
      <c r="L625" s="178">
        <f t="shared" ref="L625:L687" si="34">K625/E625</f>
        <v>0.8</v>
      </c>
      <c r="M625" s="328">
        <v>0.4</v>
      </c>
      <c r="N625" s="178">
        <f t="shared" ref="N625:N687" si="35">M625/E625</f>
        <v>0.8</v>
      </c>
      <c r="O625" s="186" t="s">
        <v>138</v>
      </c>
      <c r="P625" s="329">
        <v>2019</v>
      </c>
      <c r="T625" s="261"/>
    </row>
    <row r="626" spans="1:20" ht="30">
      <c r="A626" s="329">
        <v>564</v>
      </c>
      <c r="B626" s="187" t="s">
        <v>1139</v>
      </c>
      <c r="C626" s="188" t="s">
        <v>1140</v>
      </c>
      <c r="D626" s="196">
        <v>0.7</v>
      </c>
      <c r="E626" s="196">
        <v>0.7</v>
      </c>
      <c r="F626" s="177"/>
      <c r="G626" s="178"/>
      <c r="H626" s="196"/>
      <c r="I626" s="196">
        <v>0.4</v>
      </c>
      <c r="J626" s="178">
        <f t="shared" si="33"/>
        <v>0.57142857142857151</v>
      </c>
      <c r="K626" s="177">
        <v>0.4</v>
      </c>
      <c r="L626" s="178">
        <f t="shared" si="34"/>
        <v>0.57142857142857151</v>
      </c>
      <c r="M626" s="328">
        <v>0.4</v>
      </c>
      <c r="N626" s="178">
        <f t="shared" si="35"/>
        <v>0.57142857142857151</v>
      </c>
      <c r="O626" s="186" t="s">
        <v>138</v>
      </c>
      <c r="P626" s="329">
        <v>2019</v>
      </c>
      <c r="T626" s="261"/>
    </row>
    <row r="627" spans="1:20" ht="30">
      <c r="A627" s="329">
        <v>565</v>
      </c>
      <c r="B627" s="187" t="s">
        <v>1141</v>
      </c>
      <c r="C627" s="188" t="s">
        <v>1142</v>
      </c>
      <c r="D627" s="196">
        <v>0.5</v>
      </c>
      <c r="E627" s="196">
        <v>0.5</v>
      </c>
      <c r="F627" s="177"/>
      <c r="G627" s="178"/>
      <c r="H627" s="196"/>
      <c r="I627" s="196">
        <v>0.5</v>
      </c>
      <c r="J627" s="178">
        <f t="shared" si="33"/>
        <v>1</v>
      </c>
      <c r="K627" s="177">
        <v>0.5</v>
      </c>
      <c r="L627" s="178">
        <f t="shared" si="34"/>
        <v>1</v>
      </c>
      <c r="M627" s="328">
        <v>0.5</v>
      </c>
      <c r="N627" s="178">
        <f t="shared" si="35"/>
        <v>1</v>
      </c>
      <c r="O627" s="186" t="s">
        <v>138</v>
      </c>
      <c r="P627" s="329">
        <v>2019</v>
      </c>
      <c r="T627" s="261"/>
    </row>
    <row r="628" spans="1:20" ht="30">
      <c r="A628" s="329">
        <v>566</v>
      </c>
      <c r="B628" s="187" t="s">
        <v>1143</v>
      </c>
      <c r="C628" s="188" t="s">
        <v>1144</v>
      </c>
      <c r="D628" s="196">
        <v>0.5</v>
      </c>
      <c r="E628" s="196">
        <v>0.5</v>
      </c>
      <c r="F628" s="177"/>
      <c r="G628" s="178"/>
      <c r="H628" s="196"/>
      <c r="I628" s="196">
        <v>0.1</v>
      </c>
      <c r="J628" s="178">
        <f t="shared" si="33"/>
        <v>0.2</v>
      </c>
      <c r="K628" s="177">
        <v>0.1</v>
      </c>
      <c r="L628" s="178">
        <f t="shared" si="34"/>
        <v>0.2</v>
      </c>
      <c r="M628" s="328">
        <v>0.1</v>
      </c>
      <c r="N628" s="178">
        <f t="shared" si="35"/>
        <v>0.2</v>
      </c>
      <c r="O628" s="186" t="s">
        <v>138</v>
      </c>
      <c r="P628" s="329">
        <v>2019</v>
      </c>
      <c r="T628" s="261"/>
    </row>
    <row r="629" spans="1:20" ht="30">
      <c r="A629" s="329">
        <v>567</v>
      </c>
      <c r="B629" s="187" t="s">
        <v>1145</v>
      </c>
      <c r="C629" s="188" t="s">
        <v>1146</v>
      </c>
      <c r="D629" s="196">
        <v>0.2</v>
      </c>
      <c r="E629" s="196">
        <v>0.2</v>
      </c>
      <c r="F629" s="177"/>
      <c r="G629" s="178"/>
      <c r="H629" s="196"/>
      <c r="I629" s="196">
        <v>0.1</v>
      </c>
      <c r="J629" s="178">
        <f t="shared" si="33"/>
        <v>0.5</v>
      </c>
      <c r="K629" s="177">
        <v>0.1</v>
      </c>
      <c r="L629" s="178">
        <f t="shared" si="34"/>
        <v>0.5</v>
      </c>
      <c r="M629" s="328">
        <v>0.1</v>
      </c>
      <c r="N629" s="178">
        <f t="shared" si="35"/>
        <v>0.5</v>
      </c>
      <c r="O629" s="186" t="s">
        <v>138</v>
      </c>
      <c r="P629" s="329">
        <v>2019</v>
      </c>
      <c r="T629" s="261"/>
    </row>
    <row r="630" spans="1:20" ht="30">
      <c r="A630" s="329">
        <v>568</v>
      </c>
      <c r="B630" s="187">
        <v>335770</v>
      </c>
      <c r="C630" s="188" t="s">
        <v>1147</v>
      </c>
      <c r="D630" s="196">
        <v>1.8</v>
      </c>
      <c r="E630" s="196">
        <v>1.8</v>
      </c>
      <c r="F630" s="177"/>
      <c r="G630" s="178"/>
      <c r="H630" s="196"/>
      <c r="I630" s="196">
        <v>1.7</v>
      </c>
      <c r="J630" s="178">
        <f t="shared" si="33"/>
        <v>0.94444444444444442</v>
      </c>
      <c r="K630" s="177">
        <v>1.7</v>
      </c>
      <c r="L630" s="178">
        <f t="shared" si="34"/>
        <v>0.94444444444444442</v>
      </c>
      <c r="M630" s="328">
        <v>1</v>
      </c>
      <c r="N630" s="178">
        <f t="shared" si="35"/>
        <v>0.55555555555555558</v>
      </c>
      <c r="O630" s="186" t="s">
        <v>138</v>
      </c>
      <c r="P630" s="329">
        <v>2019</v>
      </c>
      <c r="T630" s="261"/>
    </row>
    <row r="631" spans="1:20" ht="30">
      <c r="A631" s="329">
        <v>569</v>
      </c>
      <c r="B631" s="187" t="s">
        <v>1148</v>
      </c>
      <c r="C631" s="188" t="s">
        <v>1149</v>
      </c>
      <c r="D631" s="196">
        <v>0.5</v>
      </c>
      <c r="E631" s="196">
        <v>0.5</v>
      </c>
      <c r="F631" s="177"/>
      <c r="G631" s="178"/>
      <c r="H631" s="196"/>
      <c r="I631" s="196">
        <v>0.4</v>
      </c>
      <c r="J631" s="178">
        <f t="shared" si="33"/>
        <v>0.8</v>
      </c>
      <c r="K631" s="177">
        <v>0.4</v>
      </c>
      <c r="L631" s="178">
        <f t="shared" si="34"/>
        <v>0.8</v>
      </c>
      <c r="M631" s="328">
        <v>0.4</v>
      </c>
      <c r="N631" s="178">
        <f t="shared" si="35"/>
        <v>0.8</v>
      </c>
      <c r="O631" s="186" t="s">
        <v>138</v>
      </c>
      <c r="P631" s="329">
        <v>2019</v>
      </c>
      <c r="T631" s="261"/>
    </row>
    <row r="632" spans="1:20" ht="30">
      <c r="A632" s="329">
        <v>570</v>
      </c>
      <c r="B632" s="187" t="s">
        <v>1150</v>
      </c>
      <c r="C632" s="188" t="s">
        <v>1151</v>
      </c>
      <c r="D632" s="196">
        <v>3.8</v>
      </c>
      <c r="E632" s="196">
        <v>3.8</v>
      </c>
      <c r="F632" s="177"/>
      <c r="G632" s="178"/>
      <c r="H632" s="196"/>
      <c r="I632" s="196">
        <v>0</v>
      </c>
      <c r="J632" s="178">
        <f t="shared" si="33"/>
        <v>0</v>
      </c>
      <c r="K632" s="177">
        <v>3.8</v>
      </c>
      <c r="L632" s="178">
        <f t="shared" si="34"/>
        <v>1</v>
      </c>
      <c r="M632" s="202">
        <v>3.8</v>
      </c>
      <c r="N632" s="178">
        <f t="shared" si="35"/>
        <v>1</v>
      </c>
      <c r="O632" s="186" t="s">
        <v>138</v>
      </c>
      <c r="P632" s="329">
        <v>2019</v>
      </c>
      <c r="T632" s="261"/>
    </row>
    <row r="633" spans="1:20" ht="30">
      <c r="A633" s="329">
        <v>571</v>
      </c>
      <c r="B633" s="187" t="s">
        <v>1152</v>
      </c>
      <c r="C633" s="188" t="s">
        <v>1153</v>
      </c>
      <c r="D633" s="196">
        <v>1.5</v>
      </c>
      <c r="E633" s="196">
        <v>1.5</v>
      </c>
      <c r="F633" s="177"/>
      <c r="G633" s="178"/>
      <c r="H633" s="196"/>
      <c r="I633" s="196">
        <v>0</v>
      </c>
      <c r="J633" s="178">
        <f t="shared" si="33"/>
        <v>0</v>
      </c>
      <c r="K633" s="177">
        <v>1.5</v>
      </c>
      <c r="L633" s="178">
        <f t="shared" si="34"/>
        <v>1</v>
      </c>
      <c r="M633" s="190">
        <v>1.5</v>
      </c>
      <c r="N633" s="178">
        <f t="shared" si="35"/>
        <v>1</v>
      </c>
      <c r="O633" s="186" t="s">
        <v>138</v>
      </c>
      <c r="P633" s="329">
        <v>2019</v>
      </c>
      <c r="T633" s="261"/>
    </row>
    <row r="634" spans="1:20" ht="30">
      <c r="A634" s="329">
        <v>572</v>
      </c>
      <c r="B634" s="187" t="s">
        <v>1154</v>
      </c>
      <c r="C634" s="188" t="s">
        <v>1155</v>
      </c>
      <c r="D634" s="196">
        <v>2</v>
      </c>
      <c r="E634" s="196">
        <v>2</v>
      </c>
      <c r="F634" s="177"/>
      <c r="G634" s="178"/>
      <c r="H634" s="196"/>
      <c r="I634" s="196">
        <v>1.8</v>
      </c>
      <c r="J634" s="178">
        <f t="shared" si="33"/>
        <v>0.9</v>
      </c>
      <c r="K634" s="177">
        <v>1.8</v>
      </c>
      <c r="L634" s="178">
        <f t="shared" si="34"/>
        <v>0.9</v>
      </c>
      <c r="M634" s="328">
        <v>1</v>
      </c>
      <c r="N634" s="178">
        <f t="shared" si="35"/>
        <v>0.5</v>
      </c>
      <c r="O634" s="186" t="s">
        <v>138</v>
      </c>
      <c r="P634" s="329">
        <v>2019</v>
      </c>
      <c r="T634" s="261"/>
    </row>
    <row r="635" spans="1:20" ht="30">
      <c r="A635" s="329">
        <v>573</v>
      </c>
      <c r="B635" s="187" t="s">
        <v>1156</v>
      </c>
      <c r="C635" s="188" t="s">
        <v>1157</v>
      </c>
      <c r="D635" s="196">
        <v>0.6</v>
      </c>
      <c r="E635" s="196">
        <v>0.6</v>
      </c>
      <c r="F635" s="177"/>
      <c r="G635" s="178"/>
      <c r="H635" s="196"/>
      <c r="I635" s="196">
        <v>0.4</v>
      </c>
      <c r="J635" s="178">
        <f t="shared" si="33"/>
        <v>0.66666666666666674</v>
      </c>
      <c r="K635" s="177">
        <v>0.4</v>
      </c>
      <c r="L635" s="178">
        <f t="shared" si="34"/>
        <v>0.66666666666666674</v>
      </c>
      <c r="M635" s="328">
        <v>0.4</v>
      </c>
      <c r="N635" s="178">
        <f t="shared" si="35"/>
        <v>0.66666666666666674</v>
      </c>
      <c r="O635" s="186" t="s">
        <v>138</v>
      </c>
      <c r="P635" s="329">
        <v>2019</v>
      </c>
      <c r="T635" s="261"/>
    </row>
    <row r="636" spans="1:20" ht="30">
      <c r="A636" s="329">
        <v>574</v>
      </c>
      <c r="B636" s="187" t="s">
        <v>1158</v>
      </c>
      <c r="C636" s="188" t="s">
        <v>1159</v>
      </c>
      <c r="D636" s="196">
        <v>0.4</v>
      </c>
      <c r="E636" s="196">
        <v>0.4</v>
      </c>
      <c r="F636" s="177"/>
      <c r="G636" s="178"/>
      <c r="H636" s="196"/>
      <c r="I636" s="196">
        <v>0</v>
      </c>
      <c r="J636" s="178">
        <f t="shared" si="33"/>
        <v>0</v>
      </c>
      <c r="K636" s="177">
        <v>0</v>
      </c>
      <c r="L636" s="178">
        <f t="shared" si="34"/>
        <v>0</v>
      </c>
      <c r="M636" s="328">
        <v>0</v>
      </c>
      <c r="N636" s="178">
        <f t="shared" si="35"/>
        <v>0</v>
      </c>
      <c r="O636" s="186" t="s">
        <v>138</v>
      </c>
      <c r="P636" s="329">
        <v>2019</v>
      </c>
      <c r="T636" s="261"/>
    </row>
    <row r="637" spans="1:20" ht="30">
      <c r="A637" s="329">
        <v>575</v>
      </c>
      <c r="B637" s="187" t="s">
        <v>1160</v>
      </c>
      <c r="C637" s="188" t="s">
        <v>1161</v>
      </c>
      <c r="D637" s="196">
        <v>0.2</v>
      </c>
      <c r="E637" s="196">
        <v>0.2</v>
      </c>
      <c r="F637" s="177"/>
      <c r="G637" s="178"/>
      <c r="H637" s="196"/>
      <c r="I637" s="196">
        <v>0</v>
      </c>
      <c r="J637" s="178">
        <f t="shared" si="33"/>
        <v>0</v>
      </c>
      <c r="K637" s="177">
        <v>0</v>
      </c>
      <c r="L637" s="178">
        <f t="shared" si="34"/>
        <v>0</v>
      </c>
      <c r="M637" s="328">
        <v>0</v>
      </c>
      <c r="N637" s="178">
        <f t="shared" si="35"/>
        <v>0</v>
      </c>
      <c r="O637" s="186" t="s">
        <v>138</v>
      </c>
      <c r="P637" s="329">
        <v>2019</v>
      </c>
      <c r="T637" s="261"/>
    </row>
    <row r="638" spans="1:20" ht="30">
      <c r="A638" s="329">
        <v>576</v>
      </c>
      <c r="B638" s="187" t="s">
        <v>1162</v>
      </c>
      <c r="C638" s="188" t="s">
        <v>1163</v>
      </c>
      <c r="D638" s="196">
        <v>0.6</v>
      </c>
      <c r="E638" s="196">
        <v>0.6</v>
      </c>
      <c r="F638" s="177"/>
      <c r="G638" s="178"/>
      <c r="H638" s="196"/>
      <c r="I638" s="196">
        <v>0</v>
      </c>
      <c r="J638" s="178">
        <f t="shared" si="33"/>
        <v>0</v>
      </c>
      <c r="K638" s="177">
        <v>0</v>
      </c>
      <c r="L638" s="178">
        <f t="shared" si="34"/>
        <v>0</v>
      </c>
      <c r="M638" s="328">
        <v>0</v>
      </c>
      <c r="N638" s="178">
        <f t="shared" si="35"/>
        <v>0</v>
      </c>
      <c r="O638" s="186" t="s">
        <v>138</v>
      </c>
      <c r="P638" s="329">
        <v>2019</v>
      </c>
      <c r="T638" s="261"/>
    </row>
    <row r="639" spans="1:20" ht="30">
      <c r="A639" s="329">
        <v>577</v>
      </c>
      <c r="B639" s="187">
        <v>346116</v>
      </c>
      <c r="C639" s="188" t="s">
        <v>1164</v>
      </c>
      <c r="D639" s="196">
        <v>0.1</v>
      </c>
      <c r="E639" s="196">
        <v>0.1</v>
      </c>
      <c r="F639" s="177"/>
      <c r="G639" s="178"/>
      <c r="H639" s="196"/>
      <c r="I639" s="196">
        <v>0.1</v>
      </c>
      <c r="J639" s="178">
        <f t="shared" si="33"/>
        <v>1</v>
      </c>
      <c r="K639" s="177">
        <v>0.1</v>
      </c>
      <c r="L639" s="178">
        <f t="shared" si="34"/>
        <v>1</v>
      </c>
      <c r="M639" s="328">
        <v>0.1</v>
      </c>
      <c r="N639" s="178">
        <f t="shared" si="35"/>
        <v>1</v>
      </c>
      <c r="O639" s="186" t="s">
        <v>138</v>
      </c>
      <c r="P639" s="329">
        <v>2019</v>
      </c>
      <c r="T639" s="261"/>
    </row>
    <row r="640" spans="1:20" ht="30">
      <c r="A640" s="329">
        <v>578</v>
      </c>
      <c r="B640" s="187" t="s">
        <v>1165</v>
      </c>
      <c r="C640" s="188" t="s">
        <v>1166</v>
      </c>
      <c r="D640" s="196">
        <v>0.3</v>
      </c>
      <c r="E640" s="196">
        <v>0.3</v>
      </c>
      <c r="F640" s="177"/>
      <c r="G640" s="178"/>
      <c r="H640" s="196"/>
      <c r="I640" s="196">
        <v>0.3</v>
      </c>
      <c r="J640" s="178">
        <f t="shared" ref="J640:J703" si="36">I640/E640</f>
        <v>1</v>
      </c>
      <c r="K640" s="177">
        <v>0.3</v>
      </c>
      <c r="L640" s="178">
        <f t="shared" si="34"/>
        <v>1</v>
      </c>
      <c r="M640" s="328">
        <v>0.3</v>
      </c>
      <c r="N640" s="178">
        <f t="shared" si="35"/>
        <v>1</v>
      </c>
      <c r="O640" s="186" t="s">
        <v>138</v>
      </c>
      <c r="P640" s="329">
        <v>2019</v>
      </c>
      <c r="T640" s="261"/>
    </row>
    <row r="641" spans="1:20" ht="30">
      <c r="A641" s="329">
        <v>579</v>
      </c>
      <c r="B641" s="187" t="s">
        <v>1167</v>
      </c>
      <c r="C641" s="188" t="s">
        <v>1168</v>
      </c>
      <c r="D641" s="196">
        <v>0.4</v>
      </c>
      <c r="E641" s="196">
        <v>0.4</v>
      </c>
      <c r="F641" s="177"/>
      <c r="G641" s="178"/>
      <c r="H641" s="196"/>
      <c r="I641" s="196">
        <v>0.2</v>
      </c>
      <c r="J641" s="178">
        <f t="shared" si="36"/>
        <v>0.5</v>
      </c>
      <c r="K641" s="177">
        <v>0.2</v>
      </c>
      <c r="L641" s="178">
        <f t="shared" si="34"/>
        <v>0.5</v>
      </c>
      <c r="M641" s="328">
        <v>0.2</v>
      </c>
      <c r="N641" s="178">
        <f t="shared" si="35"/>
        <v>0.5</v>
      </c>
      <c r="O641" s="186" t="s">
        <v>138</v>
      </c>
      <c r="P641" s="329">
        <v>2019</v>
      </c>
      <c r="T641" s="261"/>
    </row>
    <row r="642" spans="1:20" ht="30">
      <c r="A642" s="329">
        <v>580</v>
      </c>
      <c r="B642" s="187" t="s">
        <v>1169</v>
      </c>
      <c r="C642" s="188" t="s">
        <v>1170</v>
      </c>
      <c r="D642" s="196">
        <v>1.4</v>
      </c>
      <c r="E642" s="196">
        <v>1.4</v>
      </c>
      <c r="F642" s="177"/>
      <c r="G642" s="178"/>
      <c r="H642" s="196"/>
      <c r="I642" s="196">
        <v>0</v>
      </c>
      <c r="J642" s="178">
        <f t="shared" si="36"/>
        <v>0</v>
      </c>
      <c r="K642" s="177">
        <v>0</v>
      </c>
      <c r="L642" s="178">
        <f t="shared" si="34"/>
        <v>0</v>
      </c>
      <c r="M642" s="196">
        <v>1.4</v>
      </c>
      <c r="N642" s="178">
        <f t="shared" si="35"/>
        <v>1</v>
      </c>
      <c r="O642" s="186" t="s">
        <v>138</v>
      </c>
      <c r="P642" s="329">
        <v>2019</v>
      </c>
      <c r="T642" s="261"/>
    </row>
    <row r="643" spans="1:20" ht="30">
      <c r="A643" s="329">
        <v>581</v>
      </c>
      <c r="B643" s="187" t="s">
        <v>1171</v>
      </c>
      <c r="C643" s="188" t="s">
        <v>1172</v>
      </c>
      <c r="D643" s="196">
        <v>0.3</v>
      </c>
      <c r="E643" s="196">
        <v>0.3</v>
      </c>
      <c r="F643" s="177"/>
      <c r="G643" s="178"/>
      <c r="H643" s="196"/>
      <c r="I643" s="196">
        <v>0.1</v>
      </c>
      <c r="J643" s="178">
        <f t="shared" si="36"/>
        <v>0.33333333333333337</v>
      </c>
      <c r="K643" s="177">
        <v>0.1</v>
      </c>
      <c r="L643" s="178">
        <f t="shared" si="34"/>
        <v>0.33333333333333337</v>
      </c>
      <c r="M643" s="328">
        <v>0.1</v>
      </c>
      <c r="N643" s="178">
        <f t="shared" si="35"/>
        <v>0.33333333333333337</v>
      </c>
      <c r="O643" s="186" t="s">
        <v>138</v>
      </c>
      <c r="P643" s="329">
        <v>2019</v>
      </c>
      <c r="T643" s="261"/>
    </row>
    <row r="644" spans="1:20" ht="30">
      <c r="A644" s="329">
        <v>582</v>
      </c>
      <c r="B644" s="187">
        <v>346135</v>
      </c>
      <c r="C644" s="188" t="s">
        <v>1173</v>
      </c>
      <c r="D644" s="196">
        <v>0.2</v>
      </c>
      <c r="E644" s="196">
        <v>0.2</v>
      </c>
      <c r="F644" s="177"/>
      <c r="G644" s="178"/>
      <c r="H644" s="196"/>
      <c r="I644" s="196">
        <v>0.1</v>
      </c>
      <c r="J644" s="178">
        <f t="shared" si="36"/>
        <v>0.5</v>
      </c>
      <c r="K644" s="177">
        <v>0.1</v>
      </c>
      <c r="L644" s="178">
        <f t="shared" si="34"/>
        <v>0.5</v>
      </c>
      <c r="M644" s="328">
        <v>0.1</v>
      </c>
      <c r="N644" s="178">
        <f t="shared" si="35"/>
        <v>0.5</v>
      </c>
      <c r="O644" s="186" t="s">
        <v>138</v>
      </c>
      <c r="P644" s="329">
        <v>2019</v>
      </c>
      <c r="T644" s="261"/>
    </row>
    <row r="645" spans="1:20" ht="30">
      <c r="A645" s="329">
        <v>583</v>
      </c>
      <c r="B645" s="187">
        <v>346338</v>
      </c>
      <c r="C645" s="188" t="s">
        <v>1174</v>
      </c>
      <c r="D645" s="196">
        <v>0.2</v>
      </c>
      <c r="E645" s="196">
        <v>0.2</v>
      </c>
      <c r="F645" s="177"/>
      <c r="G645" s="178"/>
      <c r="H645" s="196"/>
      <c r="I645" s="196">
        <v>0.1</v>
      </c>
      <c r="J645" s="178">
        <f t="shared" si="36"/>
        <v>0.5</v>
      </c>
      <c r="K645" s="177">
        <v>0.1</v>
      </c>
      <c r="L645" s="178">
        <f t="shared" si="34"/>
        <v>0.5</v>
      </c>
      <c r="M645" s="328">
        <v>0.1</v>
      </c>
      <c r="N645" s="178">
        <f t="shared" si="35"/>
        <v>0.5</v>
      </c>
      <c r="O645" s="186" t="s">
        <v>138</v>
      </c>
      <c r="P645" s="329">
        <v>2019</v>
      </c>
      <c r="T645" s="261"/>
    </row>
    <row r="646" spans="1:20" ht="30">
      <c r="A646" s="329">
        <v>584</v>
      </c>
      <c r="B646" s="187" t="s">
        <v>1175</v>
      </c>
      <c r="C646" s="188" t="s">
        <v>1176</v>
      </c>
      <c r="D646" s="196">
        <v>0.2</v>
      </c>
      <c r="E646" s="196">
        <v>0.2</v>
      </c>
      <c r="F646" s="177"/>
      <c r="G646" s="178"/>
      <c r="H646" s="196"/>
      <c r="I646" s="196">
        <v>0</v>
      </c>
      <c r="J646" s="178">
        <f t="shared" si="36"/>
        <v>0</v>
      </c>
      <c r="K646" s="177">
        <v>0</v>
      </c>
      <c r="L646" s="178">
        <f t="shared" si="34"/>
        <v>0</v>
      </c>
      <c r="M646" s="328">
        <v>0</v>
      </c>
      <c r="N646" s="178">
        <f t="shared" si="35"/>
        <v>0</v>
      </c>
      <c r="O646" s="186" t="s">
        <v>138</v>
      </c>
      <c r="P646" s="329">
        <v>2019</v>
      </c>
      <c r="T646" s="261"/>
    </row>
    <row r="647" spans="1:20" ht="30">
      <c r="A647" s="329">
        <v>585</v>
      </c>
      <c r="B647" s="187" t="s">
        <v>1177</v>
      </c>
      <c r="C647" s="188" t="s">
        <v>1178</v>
      </c>
      <c r="D647" s="196">
        <v>0.3</v>
      </c>
      <c r="E647" s="196">
        <v>0.3</v>
      </c>
      <c r="F647" s="177"/>
      <c r="G647" s="178"/>
      <c r="H647" s="196"/>
      <c r="I647" s="196">
        <v>0.1</v>
      </c>
      <c r="J647" s="178">
        <f t="shared" si="36"/>
        <v>0.33333333333333337</v>
      </c>
      <c r="K647" s="177">
        <v>0.1</v>
      </c>
      <c r="L647" s="178">
        <f t="shared" si="34"/>
        <v>0.33333333333333337</v>
      </c>
      <c r="M647" s="328">
        <v>0.1</v>
      </c>
      <c r="N647" s="178">
        <f t="shared" si="35"/>
        <v>0.33333333333333337</v>
      </c>
      <c r="O647" s="186" t="s">
        <v>138</v>
      </c>
      <c r="P647" s="329">
        <v>2019</v>
      </c>
      <c r="T647" s="261"/>
    </row>
    <row r="648" spans="1:20" ht="30">
      <c r="A648" s="329">
        <v>586</v>
      </c>
      <c r="B648" s="187" t="s">
        <v>1179</v>
      </c>
      <c r="C648" s="188" t="s">
        <v>1180</v>
      </c>
      <c r="D648" s="196">
        <v>1.2</v>
      </c>
      <c r="E648" s="196">
        <v>1.2</v>
      </c>
      <c r="F648" s="177"/>
      <c r="G648" s="178"/>
      <c r="H648" s="196"/>
      <c r="I648" s="196">
        <v>1.1000000000000001</v>
      </c>
      <c r="J648" s="178">
        <f t="shared" si="36"/>
        <v>0.91666666666666674</v>
      </c>
      <c r="K648" s="177">
        <v>1.1000000000000001</v>
      </c>
      <c r="L648" s="178">
        <f t="shared" si="34"/>
        <v>0.91666666666666674</v>
      </c>
      <c r="M648" s="190">
        <v>1.2</v>
      </c>
      <c r="N648" s="178">
        <f t="shared" si="35"/>
        <v>1</v>
      </c>
      <c r="O648" s="186" t="s">
        <v>138</v>
      </c>
      <c r="P648" s="329">
        <v>2019</v>
      </c>
      <c r="T648" s="261"/>
    </row>
    <row r="649" spans="1:20" ht="30">
      <c r="A649" s="329">
        <v>587</v>
      </c>
      <c r="B649" s="187" t="s">
        <v>1181</v>
      </c>
      <c r="C649" s="188" t="s">
        <v>1182</v>
      </c>
      <c r="D649" s="196">
        <v>0.5</v>
      </c>
      <c r="E649" s="196">
        <v>0.5</v>
      </c>
      <c r="F649" s="177"/>
      <c r="G649" s="178"/>
      <c r="H649" s="196"/>
      <c r="I649" s="196">
        <v>0.2</v>
      </c>
      <c r="J649" s="178">
        <f t="shared" si="36"/>
        <v>0.4</v>
      </c>
      <c r="K649" s="177">
        <v>0.2</v>
      </c>
      <c r="L649" s="178">
        <f t="shared" si="34"/>
        <v>0.4</v>
      </c>
      <c r="M649" s="328">
        <v>0.2</v>
      </c>
      <c r="N649" s="178">
        <f t="shared" si="35"/>
        <v>0.4</v>
      </c>
      <c r="O649" s="186" t="s">
        <v>138</v>
      </c>
      <c r="P649" s="329">
        <v>2019</v>
      </c>
      <c r="T649" s="261"/>
    </row>
    <row r="650" spans="1:20" ht="30">
      <c r="A650" s="329">
        <v>588</v>
      </c>
      <c r="B650" s="187" t="s">
        <v>1183</v>
      </c>
      <c r="C650" s="188" t="s">
        <v>1184</v>
      </c>
      <c r="D650" s="196">
        <v>0.2</v>
      </c>
      <c r="E650" s="196">
        <v>0.2</v>
      </c>
      <c r="F650" s="177"/>
      <c r="G650" s="178"/>
      <c r="H650" s="196"/>
      <c r="I650" s="196">
        <v>0.2</v>
      </c>
      <c r="J650" s="178">
        <f t="shared" si="36"/>
        <v>1</v>
      </c>
      <c r="K650" s="177">
        <v>0.2</v>
      </c>
      <c r="L650" s="178">
        <f t="shared" si="34"/>
        <v>1</v>
      </c>
      <c r="M650" s="328">
        <v>0.2</v>
      </c>
      <c r="N650" s="178">
        <f t="shared" si="35"/>
        <v>1</v>
      </c>
      <c r="O650" s="186" t="s">
        <v>138</v>
      </c>
      <c r="P650" s="329">
        <v>2019</v>
      </c>
      <c r="T650" s="261"/>
    </row>
    <row r="651" spans="1:20" ht="30">
      <c r="A651" s="329">
        <v>589</v>
      </c>
      <c r="B651" s="187" t="s">
        <v>1185</v>
      </c>
      <c r="C651" s="188" t="s">
        <v>1186</v>
      </c>
      <c r="D651" s="196">
        <v>0.8</v>
      </c>
      <c r="E651" s="196">
        <v>0.8</v>
      </c>
      <c r="F651" s="177"/>
      <c r="G651" s="178"/>
      <c r="H651" s="196"/>
      <c r="I651" s="196">
        <v>0.4</v>
      </c>
      <c r="J651" s="178">
        <f t="shared" si="36"/>
        <v>0.5</v>
      </c>
      <c r="K651" s="177">
        <v>0.4</v>
      </c>
      <c r="L651" s="178">
        <f t="shared" si="34"/>
        <v>0.5</v>
      </c>
      <c r="M651" s="328">
        <v>0.4</v>
      </c>
      <c r="N651" s="178">
        <f t="shared" si="35"/>
        <v>0.5</v>
      </c>
      <c r="O651" s="186" t="s">
        <v>138</v>
      </c>
      <c r="P651" s="329">
        <v>2019</v>
      </c>
      <c r="T651" s="261"/>
    </row>
    <row r="652" spans="1:20" ht="30">
      <c r="A652" s="329">
        <v>590</v>
      </c>
      <c r="B652" s="187" t="s">
        <v>1187</v>
      </c>
      <c r="C652" s="188" t="s">
        <v>1188</v>
      </c>
      <c r="D652" s="196">
        <v>0.1</v>
      </c>
      <c r="E652" s="196">
        <v>0.1</v>
      </c>
      <c r="F652" s="177"/>
      <c r="G652" s="178"/>
      <c r="H652" s="196"/>
      <c r="I652" s="196">
        <v>0.1</v>
      </c>
      <c r="J652" s="178">
        <f t="shared" si="36"/>
        <v>1</v>
      </c>
      <c r="K652" s="177">
        <v>0.1</v>
      </c>
      <c r="L652" s="178">
        <f t="shared" si="34"/>
        <v>1</v>
      </c>
      <c r="M652" s="328">
        <v>0.1</v>
      </c>
      <c r="N652" s="178">
        <f t="shared" si="35"/>
        <v>1</v>
      </c>
      <c r="O652" s="186" t="s">
        <v>138</v>
      </c>
      <c r="P652" s="329">
        <v>2019</v>
      </c>
      <c r="T652" s="261"/>
    </row>
    <row r="653" spans="1:20" ht="30">
      <c r="A653" s="329">
        <v>591</v>
      </c>
      <c r="B653" s="187" t="s">
        <v>1189</v>
      </c>
      <c r="C653" s="188" t="s">
        <v>1190</v>
      </c>
      <c r="D653" s="196">
        <v>0.3</v>
      </c>
      <c r="E653" s="196">
        <v>0.3</v>
      </c>
      <c r="F653" s="177"/>
      <c r="G653" s="178"/>
      <c r="H653" s="196"/>
      <c r="I653" s="196">
        <v>0.1</v>
      </c>
      <c r="J653" s="178">
        <f t="shared" si="36"/>
        <v>0.33333333333333337</v>
      </c>
      <c r="K653" s="177">
        <v>0.1</v>
      </c>
      <c r="L653" s="178">
        <f t="shared" si="34"/>
        <v>0.33333333333333337</v>
      </c>
      <c r="M653" s="328">
        <v>0.1</v>
      </c>
      <c r="N653" s="178">
        <f t="shared" si="35"/>
        <v>0.33333333333333337</v>
      </c>
      <c r="O653" s="186" t="s">
        <v>138</v>
      </c>
      <c r="P653" s="329">
        <v>2019</v>
      </c>
      <c r="T653" s="261"/>
    </row>
    <row r="654" spans="1:20" ht="30">
      <c r="A654" s="329">
        <v>592</v>
      </c>
      <c r="B654" s="187" t="s">
        <v>1191</v>
      </c>
      <c r="C654" s="188" t="s">
        <v>1192</v>
      </c>
      <c r="D654" s="196">
        <v>0.9</v>
      </c>
      <c r="E654" s="196">
        <v>0.9</v>
      </c>
      <c r="F654" s="177"/>
      <c r="G654" s="178"/>
      <c r="H654" s="196"/>
      <c r="I654" s="196">
        <v>0.3</v>
      </c>
      <c r="J654" s="178">
        <f t="shared" si="36"/>
        <v>0.33333333333333331</v>
      </c>
      <c r="K654" s="177">
        <v>0.3</v>
      </c>
      <c r="L654" s="178">
        <f t="shared" si="34"/>
        <v>0.33333333333333331</v>
      </c>
      <c r="M654" s="328">
        <v>0.3</v>
      </c>
      <c r="N654" s="178">
        <f t="shared" si="35"/>
        <v>0.33333333333333331</v>
      </c>
      <c r="O654" s="186" t="s">
        <v>138</v>
      </c>
      <c r="P654" s="329">
        <v>2019</v>
      </c>
      <c r="T654" s="261"/>
    </row>
    <row r="655" spans="1:20" ht="30">
      <c r="A655" s="329">
        <v>593</v>
      </c>
      <c r="B655" s="187" t="s">
        <v>1193</v>
      </c>
      <c r="C655" s="188" t="s">
        <v>1194</v>
      </c>
      <c r="D655" s="196">
        <v>1</v>
      </c>
      <c r="E655" s="196">
        <v>1</v>
      </c>
      <c r="F655" s="177"/>
      <c r="G655" s="178"/>
      <c r="H655" s="196"/>
      <c r="I655" s="196">
        <v>0.9</v>
      </c>
      <c r="J655" s="178">
        <f t="shared" si="36"/>
        <v>0.9</v>
      </c>
      <c r="K655" s="177">
        <v>0.9</v>
      </c>
      <c r="L655" s="178">
        <f t="shared" si="34"/>
        <v>0.9</v>
      </c>
      <c r="M655" s="328">
        <v>0.6</v>
      </c>
      <c r="N655" s="178">
        <f t="shared" si="35"/>
        <v>0.6</v>
      </c>
      <c r="O655" s="186" t="s">
        <v>138</v>
      </c>
      <c r="P655" s="329">
        <v>2019</v>
      </c>
      <c r="T655" s="261"/>
    </row>
    <row r="656" spans="1:20" ht="30">
      <c r="A656" s="329">
        <v>594</v>
      </c>
      <c r="B656" s="187" t="s">
        <v>1195</v>
      </c>
      <c r="C656" s="188" t="s">
        <v>1196</v>
      </c>
      <c r="D656" s="196">
        <v>0.3</v>
      </c>
      <c r="E656" s="196">
        <v>0.3</v>
      </c>
      <c r="F656" s="177"/>
      <c r="G656" s="178"/>
      <c r="H656" s="196"/>
      <c r="I656" s="196">
        <v>0</v>
      </c>
      <c r="J656" s="178">
        <f t="shared" si="36"/>
        <v>0</v>
      </c>
      <c r="K656" s="177">
        <v>0</v>
      </c>
      <c r="L656" s="178">
        <f t="shared" si="34"/>
        <v>0</v>
      </c>
      <c r="M656" s="328">
        <v>0</v>
      </c>
      <c r="N656" s="178">
        <f t="shared" si="35"/>
        <v>0</v>
      </c>
      <c r="O656" s="186" t="s">
        <v>138</v>
      </c>
      <c r="P656" s="329">
        <v>2019</v>
      </c>
      <c r="T656" s="261"/>
    </row>
    <row r="657" spans="1:20" ht="30">
      <c r="A657" s="329">
        <v>595</v>
      </c>
      <c r="B657" s="187" t="s">
        <v>1197</v>
      </c>
      <c r="C657" s="188" t="s">
        <v>1198</v>
      </c>
      <c r="D657" s="196">
        <v>0.2</v>
      </c>
      <c r="E657" s="196">
        <v>0.2</v>
      </c>
      <c r="F657" s="177"/>
      <c r="G657" s="178"/>
      <c r="H657" s="196"/>
      <c r="I657" s="196">
        <v>0</v>
      </c>
      <c r="J657" s="178">
        <f t="shared" si="36"/>
        <v>0</v>
      </c>
      <c r="K657" s="177">
        <v>0</v>
      </c>
      <c r="L657" s="178">
        <f t="shared" si="34"/>
        <v>0</v>
      </c>
      <c r="M657" s="328">
        <v>0</v>
      </c>
      <c r="N657" s="178">
        <f t="shared" si="35"/>
        <v>0</v>
      </c>
      <c r="O657" s="186" t="s">
        <v>138</v>
      </c>
      <c r="P657" s="329">
        <v>2019</v>
      </c>
      <c r="T657" s="261"/>
    </row>
    <row r="658" spans="1:20" ht="30">
      <c r="A658" s="329">
        <v>596</v>
      </c>
      <c r="B658" s="187">
        <v>346355</v>
      </c>
      <c r="C658" s="188" t="s">
        <v>1199</v>
      </c>
      <c r="D658" s="196">
        <v>0.3</v>
      </c>
      <c r="E658" s="196">
        <v>0.3</v>
      </c>
      <c r="F658" s="177"/>
      <c r="G658" s="178"/>
      <c r="H658" s="196"/>
      <c r="I658" s="196">
        <v>0</v>
      </c>
      <c r="J658" s="178">
        <f t="shared" si="36"/>
        <v>0</v>
      </c>
      <c r="K658" s="177">
        <v>0.3</v>
      </c>
      <c r="L658" s="178">
        <f t="shared" si="34"/>
        <v>1</v>
      </c>
      <c r="M658" s="190">
        <v>0.3</v>
      </c>
      <c r="N658" s="178">
        <f t="shared" si="35"/>
        <v>1</v>
      </c>
      <c r="O658" s="186" t="s">
        <v>138</v>
      </c>
      <c r="P658" s="329">
        <v>2019</v>
      </c>
      <c r="T658" s="261"/>
    </row>
    <row r="659" spans="1:20" ht="30">
      <c r="A659" s="329">
        <v>597</v>
      </c>
      <c r="B659" s="187">
        <v>346486</v>
      </c>
      <c r="C659" s="188" t="s">
        <v>1200</v>
      </c>
      <c r="D659" s="196">
        <v>0.2</v>
      </c>
      <c r="E659" s="196">
        <v>0.2</v>
      </c>
      <c r="F659" s="177"/>
      <c r="G659" s="178"/>
      <c r="H659" s="196"/>
      <c r="I659" s="196">
        <v>0</v>
      </c>
      <c r="J659" s="178">
        <f t="shared" si="36"/>
        <v>0</v>
      </c>
      <c r="K659" s="177">
        <v>0.2</v>
      </c>
      <c r="L659" s="178">
        <f t="shared" si="34"/>
        <v>1</v>
      </c>
      <c r="M659" s="190">
        <v>0.2</v>
      </c>
      <c r="N659" s="178">
        <f t="shared" si="35"/>
        <v>1</v>
      </c>
      <c r="O659" s="186" t="s">
        <v>138</v>
      </c>
      <c r="P659" s="329">
        <v>2019</v>
      </c>
      <c r="T659" s="261"/>
    </row>
    <row r="660" spans="1:20" ht="30">
      <c r="A660" s="329">
        <v>598</v>
      </c>
      <c r="B660" s="187" t="s">
        <v>1201</v>
      </c>
      <c r="C660" s="188" t="s">
        <v>1202</v>
      </c>
      <c r="D660" s="196">
        <v>0.4</v>
      </c>
      <c r="E660" s="196">
        <v>0.4</v>
      </c>
      <c r="F660" s="177"/>
      <c r="G660" s="178"/>
      <c r="H660" s="196"/>
      <c r="I660" s="196">
        <v>0</v>
      </c>
      <c r="J660" s="178">
        <f t="shared" si="36"/>
        <v>0</v>
      </c>
      <c r="K660" s="177">
        <v>0</v>
      </c>
      <c r="L660" s="178">
        <f t="shared" si="34"/>
        <v>0</v>
      </c>
      <c r="M660" s="328">
        <v>0.4</v>
      </c>
      <c r="N660" s="178">
        <f t="shared" si="35"/>
        <v>1</v>
      </c>
      <c r="O660" s="186" t="s">
        <v>138</v>
      </c>
      <c r="P660" s="329">
        <v>2019</v>
      </c>
      <c r="T660" s="261"/>
    </row>
    <row r="661" spans="1:20" ht="30">
      <c r="A661" s="329">
        <v>599</v>
      </c>
      <c r="B661" s="187" t="s">
        <v>1203</v>
      </c>
      <c r="C661" s="188" t="s">
        <v>1204</v>
      </c>
      <c r="D661" s="196">
        <v>0.5</v>
      </c>
      <c r="E661" s="196">
        <v>0.5</v>
      </c>
      <c r="F661" s="177"/>
      <c r="G661" s="178"/>
      <c r="H661" s="196"/>
      <c r="I661" s="196">
        <v>0.5</v>
      </c>
      <c r="J661" s="178">
        <f t="shared" si="36"/>
        <v>1</v>
      </c>
      <c r="K661" s="177">
        <v>0.5</v>
      </c>
      <c r="L661" s="178">
        <f t="shared" si="34"/>
        <v>1</v>
      </c>
      <c r="M661" s="328">
        <v>0.3</v>
      </c>
      <c r="N661" s="178">
        <f t="shared" si="35"/>
        <v>0.6</v>
      </c>
      <c r="O661" s="186" t="s">
        <v>138</v>
      </c>
      <c r="P661" s="329">
        <v>2019</v>
      </c>
      <c r="T661" s="261"/>
    </row>
    <row r="662" spans="1:20" ht="30">
      <c r="A662" s="329">
        <v>600</v>
      </c>
      <c r="B662" s="187" t="s">
        <v>1205</v>
      </c>
      <c r="C662" s="188" t="s">
        <v>1206</v>
      </c>
      <c r="D662" s="196">
        <v>0.9</v>
      </c>
      <c r="E662" s="196">
        <v>0.9</v>
      </c>
      <c r="F662" s="177"/>
      <c r="G662" s="178"/>
      <c r="H662" s="196"/>
      <c r="I662" s="196">
        <v>0</v>
      </c>
      <c r="J662" s="178">
        <f t="shared" si="36"/>
        <v>0</v>
      </c>
      <c r="K662" s="177">
        <v>0</v>
      </c>
      <c r="L662" s="178">
        <f t="shared" si="34"/>
        <v>0</v>
      </c>
      <c r="M662" s="328">
        <v>0.9</v>
      </c>
      <c r="N662" s="178">
        <f t="shared" si="35"/>
        <v>1</v>
      </c>
      <c r="O662" s="186" t="s">
        <v>138</v>
      </c>
      <c r="P662" s="329">
        <v>2019</v>
      </c>
      <c r="T662" s="261"/>
    </row>
    <row r="663" spans="1:20" ht="30">
      <c r="A663" s="329">
        <v>601</v>
      </c>
      <c r="B663" s="187" t="s">
        <v>1207</v>
      </c>
      <c r="C663" s="188" t="s">
        <v>1208</v>
      </c>
      <c r="D663" s="196">
        <v>0.8</v>
      </c>
      <c r="E663" s="196">
        <v>0.8</v>
      </c>
      <c r="F663" s="177"/>
      <c r="G663" s="178"/>
      <c r="H663" s="196"/>
      <c r="I663" s="196">
        <v>0.6</v>
      </c>
      <c r="J663" s="178">
        <f t="shared" si="36"/>
        <v>0.74999999999999989</v>
      </c>
      <c r="K663" s="177">
        <v>0.6</v>
      </c>
      <c r="L663" s="178">
        <f t="shared" si="34"/>
        <v>0.74999999999999989</v>
      </c>
      <c r="M663" s="328">
        <v>0.6</v>
      </c>
      <c r="N663" s="178">
        <f t="shared" si="35"/>
        <v>0.74999999999999989</v>
      </c>
      <c r="O663" s="186" t="s">
        <v>138</v>
      </c>
      <c r="P663" s="329">
        <v>2019</v>
      </c>
      <c r="T663" s="261"/>
    </row>
    <row r="664" spans="1:20" ht="30">
      <c r="A664" s="329">
        <v>602</v>
      </c>
      <c r="B664" s="187" t="s">
        <v>1209</v>
      </c>
      <c r="C664" s="188" t="s">
        <v>1210</v>
      </c>
      <c r="D664" s="196">
        <v>0.4</v>
      </c>
      <c r="E664" s="196">
        <v>0.4</v>
      </c>
      <c r="F664" s="177"/>
      <c r="G664" s="178"/>
      <c r="H664" s="196"/>
      <c r="I664" s="196">
        <v>0.4</v>
      </c>
      <c r="J664" s="178">
        <f t="shared" si="36"/>
        <v>1</v>
      </c>
      <c r="K664" s="177">
        <v>0.4</v>
      </c>
      <c r="L664" s="178">
        <f t="shared" si="34"/>
        <v>1</v>
      </c>
      <c r="M664" s="328">
        <v>0.4</v>
      </c>
      <c r="N664" s="178">
        <f t="shared" si="35"/>
        <v>1</v>
      </c>
      <c r="O664" s="186" t="s">
        <v>138</v>
      </c>
      <c r="P664" s="329">
        <v>2019</v>
      </c>
      <c r="T664" s="261"/>
    </row>
    <row r="665" spans="1:20" ht="30">
      <c r="A665" s="329">
        <v>603</v>
      </c>
      <c r="B665" s="187" t="s">
        <v>1211</v>
      </c>
      <c r="C665" s="188" t="s">
        <v>1212</v>
      </c>
      <c r="D665" s="196">
        <v>0.3</v>
      </c>
      <c r="E665" s="196">
        <v>0.3</v>
      </c>
      <c r="F665" s="177"/>
      <c r="G665" s="178"/>
      <c r="H665" s="196"/>
      <c r="I665" s="196">
        <v>0.1</v>
      </c>
      <c r="J665" s="178">
        <f t="shared" si="36"/>
        <v>0.33333333333333337</v>
      </c>
      <c r="K665" s="177">
        <v>0.1</v>
      </c>
      <c r="L665" s="178">
        <f t="shared" si="34"/>
        <v>0.33333333333333337</v>
      </c>
      <c r="M665" s="328">
        <v>0.3</v>
      </c>
      <c r="N665" s="178">
        <f t="shared" si="35"/>
        <v>1</v>
      </c>
      <c r="O665" s="186" t="s">
        <v>138</v>
      </c>
      <c r="P665" s="329">
        <v>2019</v>
      </c>
      <c r="T665" s="261"/>
    </row>
    <row r="666" spans="1:20" ht="30">
      <c r="A666" s="329">
        <v>604</v>
      </c>
      <c r="B666" s="187" t="s">
        <v>1213</v>
      </c>
      <c r="C666" s="188" t="s">
        <v>1214</v>
      </c>
      <c r="D666" s="196">
        <v>0.3</v>
      </c>
      <c r="E666" s="196">
        <v>0.3</v>
      </c>
      <c r="F666" s="177"/>
      <c r="G666" s="178"/>
      <c r="H666" s="196"/>
      <c r="I666" s="196">
        <v>0.1</v>
      </c>
      <c r="J666" s="178">
        <f t="shared" si="36"/>
        <v>0.33333333333333337</v>
      </c>
      <c r="K666" s="177">
        <v>0.1</v>
      </c>
      <c r="L666" s="178">
        <f t="shared" si="34"/>
        <v>0.33333333333333337</v>
      </c>
      <c r="M666" s="328">
        <v>0.1</v>
      </c>
      <c r="N666" s="178">
        <f t="shared" si="35"/>
        <v>0.33333333333333337</v>
      </c>
      <c r="O666" s="186" t="s">
        <v>138</v>
      </c>
      <c r="P666" s="329">
        <v>2019</v>
      </c>
      <c r="T666" s="261"/>
    </row>
    <row r="667" spans="1:20" ht="30">
      <c r="A667" s="329">
        <v>605</v>
      </c>
      <c r="B667" s="187" t="s">
        <v>1215</v>
      </c>
      <c r="C667" s="188" t="s">
        <v>1216</v>
      </c>
      <c r="D667" s="196">
        <v>0.3</v>
      </c>
      <c r="E667" s="196">
        <v>0.3</v>
      </c>
      <c r="F667" s="177"/>
      <c r="G667" s="178"/>
      <c r="H667" s="196"/>
      <c r="I667" s="196">
        <v>0</v>
      </c>
      <c r="J667" s="178">
        <f t="shared" si="36"/>
        <v>0</v>
      </c>
      <c r="K667" s="177">
        <v>0</v>
      </c>
      <c r="L667" s="178">
        <f t="shared" si="34"/>
        <v>0</v>
      </c>
      <c r="M667" s="328">
        <v>0.3</v>
      </c>
      <c r="N667" s="178">
        <f t="shared" si="35"/>
        <v>1</v>
      </c>
      <c r="O667" s="186" t="s">
        <v>138</v>
      </c>
      <c r="P667" s="329">
        <v>2019</v>
      </c>
      <c r="T667" s="261"/>
    </row>
    <row r="668" spans="1:20" ht="30">
      <c r="A668" s="329">
        <v>606</v>
      </c>
      <c r="B668" s="187" t="s">
        <v>1217</v>
      </c>
      <c r="C668" s="188" t="s">
        <v>1218</v>
      </c>
      <c r="D668" s="196">
        <v>0.3</v>
      </c>
      <c r="E668" s="196">
        <v>0.3</v>
      </c>
      <c r="F668" s="177"/>
      <c r="G668" s="178"/>
      <c r="H668" s="196"/>
      <c r="I668" s="196">
        <v>0.3</v>
      </c>
      <c r="J668" s="178">
        <f t="shared" si="36"/>
        <v>1</v>
      </c>
      <c r="K668" s="177">
        <v>0.3</v>
      </c>
      <c r="L668" s="178">
        <f t="shared" si="34"/>
        <v>1</v>
      </c>
      <c r="M668" s="328">
        <v>0.3</v>
      </c>
      <c r="N668" s="178">
        <f t="shared" si="35"/>
        <v>1</v>
      </c>
      <c r="O668" s="186" t="s">
        <v>138</v>
      </c>
      <c r="P668" s="329">
        <v>2019</v>
      </c>
      <c r="T668" s="261"/>
    </row>
    <row r="669" spans="1:20" ht="30">
      <c r="A669" s="329">
        <v>607</v>
      </c>
      <c r="B669" s="187" t="s">
        <v>1219</v>
      </c>
      <c r="C669" s="188" t="s">
        <v>1220</v>
      </c>
      <c r="D669" s="196">
        <v>0.4</v>
      </c>
      <c r="E669" s="196">
        <v>0.4</v>
      </c>
      <c r="F669" s="177"/>
      <c r="G669" s="178"/>
      <c r="H669" s="196"/>
      <c r="I669" s="196">
        <v>0.2</v>
      </c>
      <c r="J669" s="178">
        <f t="shared" si="36"/>
        <v>0.5</v>
      </c>
      <c r="K669" s="177">
        <v>0.2</v>
      </c>
      <c r="L669" s="178">
        <f t="shared" si="34"/>
        <v>0.5</v>
      </c>
      <c r="M669" s="328">
        <v>0.2</v>
      </c>
      <c r="N669" s="178">
        <f t="shared" si="35"/>
        <v>0.5</v>
      </c>
      <c r="O669" s="186" t="s">
        <v>138</v>
      </c>
      <c r="P669" s="329">
        <v>2019</v>
      </c>
      <c r="T669" s="261"/>
    </row>
    <row r="670" spans="1:20" ht="30">
      <c r="A670" s="329">
        <v>608</v>
      </c>
      <c r="B670" s="187" t="s">
        <v>1221</v>
      </c>
      <c r="C670" s="188" t="s">
        <v>1222</v>
      </c>
      <c r="D670" s="196">
        <v>0.3</v>
      </c>
      <c r="E670" s="196">
        <v>0.3</v>
      </c>
      <c r="F670" s="177"/>
      <c r="G670" s="178"/>
      <c r="H670" s="196"/>
      <c r="I670" s="196">
        <v>0</v>
      </c>
      <c r="J670" s="178">
        <f t="shared" si="36"/>
        <v>0</v>
      </c>
      <c r="K670" s="177">
        <v>0</v>
      </c>
      <c r="L670" s="178">
        <f t="shared" si="34"/>
        <v>0</v>
      </c>
      <c r="M670" s="328">
        <v>0</v>
      </c>
      <c r="N670" s="178">
        <f t="shared" si="35"/>
        <v>0</v>
      </c>
      <c r="O670" s="186" t="s">
        <v>138</v>
      </c>
      <c r="P670" s="329">
        <v>2019</v>
      </c>
      <c r="T670" s="261"/>
    </row>
    <row r="671" spans="1:20" ht="30">
      <c r="A671" s="329">
        <v>609</v>
      </c>
      <c r="B671" s="187" t="s">
        <v>1223</v>
      </c>
      <c r="C671" s="188" t="s">
        <v>1224</v>
      </c>
      <c r="D671" s="196">
        <v>0.3</v>
      </c>
      <c r="E671" s="196">
        <v>0.3</v>
      </c>
      <c r="F671" s="177"/>
      <c r="G671" s="178"/>
      <c r="H671" s="196"/>
      <c r="I671" s="196">
        <v>0.1</v>
      </c>
      <c r="J671" s="178">
        <f t="shared" si="36"/>
        <v>0.33333333333333337</v>
      </c>
      <c r="K671" s="177">
        <v>0.1</v>
      </c>
      <c r="L671" s="178">
        <f t="shared" si="34"/>
        <v>0.33333333333333337</v>
      </c>
      <c r="M671" s="328">
        <v>0.1</v>
      </c>
      <c r="N671" s="178">
        <f t="shared" si="35"/>
        <v>0.33333333333333337</v>
      </c>
      <c r="O671" s="186" t="s">
        <v>138</v>
      </c>
      <c r="P671" s="329">
        <v>2019</v>
      </c>
      <c r="T671" s="261"/>
    </row>
    <row r="672" spans="1:20" ht="30">
      <c r="A672" s="329">
        <v>610</v>
      </c>
      <c r="B672" s="187">
        <v>347008</v>
      </c>
      <c r="C672" s="188" t="s">
        <v>1225</v>
      </c>
      <c r="D672" s="196">
        <v>0.8</v>
      </c>
      <c r="E672" s="196">
        <v>0.8</v>
      </c>
      <c r="F672" s="177"/>
      <c r="G672" s="178"/>
      <c r="H672" s="196"/>
      <c r="I672" s="196">
        <v>0.3</v>
      </c>
      <c r="J672" s="178">
        <f t="shared" si="36"/>
        <v>0.37499999999999994</v>
      </c>
      <c r="K672" s="177">
        <v>0.3</v>
      </c>
      <c r="L672" s="178">
        <f t="shared" si="34"/>
        <v>0.37499999999999994</v>
      </c>
      <c r="M672" s="328">
        <v>0.3</v>
      </c>
      <c r="N672" s="178">
        <f t="shared" si="35"/>
        <v>0.37499999999999994</v>
      </c>
      <c r="O672" s="186" t="s">
        <v>138</v>
      </c>
      <c r="P672" s="329">
        <v>2019</v>
      </c>
      <c r="T672" s="261"/>
    </row>
    <row r="673" spans="1:20" ht="30">
      <c r="A673" s="329">
        <v>611</v>
      </c>
      <c r="B673" s="187" t="s">
        <v>1226</v>
      </c>
      <c r="C673" s="188" t="s">
        <v>1227</v>
      </c>
      <c r="D673" s="196">
        <v>0.5</v>
      </c>
      <c r="E673" s="196">
        <v>0.5</v>
      </c>
      <c r="F673" s="177"/>
      <c r="G673" s="178"/>
      <c r="H673" s="196"/>
      <c r="I673" s="196">
        <v>0</v>
      </c>
      <c r="J673" s="178">
        <f t="shared" si="36"/>
        <v>0</v>
      </c>
      <c r="K673" s="177">
        <v>0</v>
      </c>
      <c r="L673" s="178">
        <f t="shared" si="34"/>
        <v>0</v>
      </c>
      <c r="M673" s="328">
        <v>0</v>
      </c>
      <c r="N673" s="178">
        <f t="shared" si="35"/>
        <v>0</v>
      </c>
      <c r="O673" s="186" t="s">
        <v>138</v>
      </c>
      <c r="P673" s="329">
        <v>2019</v>
      </c>
      <c r="T673" s="261"/>
    </row>
    <row r="674" spans="1:20" ht="30">
      <c r="A674" s="329">
        <v>612</v>
      </c>
      <c r="B674" s="187" t="s">
        <v>1228</v>
      </c>
      <c r="C674" s="188" t="s">
        <v>1229</v>
      </c>
      <c r="D674" s="196">
        <v>0.5</v>
      </c>
      <c r="E674" s="196">
        <v>0.5</v>
      </c>
      <c r="F674" s="177"/>
      <c r="G674" s="178"/>
      <c r="H674" s="196"/>
      <c r="I674" s="196">
        <v>0</v>
      </c>
      <c r="J674" s="178">
        <f t="shared" si="36"/>
        <v>0</v>
      </c>
      <c r="K674" s="177">
        <v>0</v>
      </c>
      <c r="L674" s="178">
        <f t="shared" si="34"/>
        <v>0</v>
      </c>
      <c r="M674" s="328">
        <v>0.5</v>
      </c>
      <c r="N674" s="178">
        <f t="shared" si="35"/>
        <v>1</v>
      </c>
      <c r="O674" s="186" t="s">
        <v>138</v>
      </c>
      <c r="P674" s="329">
        <v>2019</v>
      </c>
      <c r="T674" s="261"/>
    </row>
    <row r="675" spans="1:20" ht="30">
      <c r="A675" s="329">
        <v>613</v>
      </c>
      <c r="B675" s="187" t="s">
        <v>1230</v>
      </c>
      <c r="C675" s="188" t="s">
        <v>1231</v>
      </c>
      <c r="D675" s="196">
        <v>0.8</v>
      </c>
      <c r="E675" s="196">
        <v>0.8</v>
      </c>
      <c r="F675" s="177"/>
      <c r="G675" s="178"/>
      <c r="H675" s="196"/>
      <c r="I675" s="196">
        <v>0.4</v>
      </c>
      <c r="J675" s="178">
        <f t="shared" si="36"/>
        <v>0.5</v>
      </c>
      <c r="K675" s="177">
        <v>0.4</v>
      </c>
      <c r="L675" s="178">
        <f t="shared" si="34"/>
        <v>0.5</v>
      </c>
      <c r="M675" s="328">
        <v>0.4</v>
      </c>
      <c r="N675" s="178">
        <f t="shared" si="35"/>
        <v>0.5</v>
      </c>
      <c r="O675" s="186" t="s">
        <v>138</v>
      </c>
      <c r="P675" s="329">
        <v>2019</v>
      </c>
      <c r="T675" s="261"/>
    </row>
    <row r="676" spans="1:20" ht="30">
      <c r="A676" s="329">
        <v>614</v>
      </c>
      <c r="B676" s="187" t="s">
        <v>1232</v>
      </c>
      <c r="C676" s="188" t="s">
        <v>1233</v>
      </c>
      <c r="D676" s="196">
        <v>0.6</v>
      </c>
      <c r="E676" s="196">
        <v>0.6</v>
      </c>
      <c r="F676" s="177"/>
      <c r="G676" s="178"/>
      <c r="H676" s="196"/>
      <c r="I676" s="196">
        <v>0</v>
      </c>
      <c r="J676" s="178">
        <f t="shared" si="36"/>
        <v>0</v>
      </c>
      <c r="K676" s="177">
        <v>0</v>
      </c>
      <c r="L676" s="178">
        <f t="shared" si="34"/>
        <v>0</v>
      </c>
      <c r="M676" s="328">
        <v>0.6</v>
      </c>
      <c r="N676" s="178">
        <f t="shared" si="35"/>
        <v>1</v>
      </c>
      <c r="O676" s="186" t="s">
        <v>138</v>
      </c>
      <c r="P676" s="329">
        <v>2019</v>
      </c>
      <c r="T676" s="261"/>
    </row>
    <row r="677" spans="1:20" ht="30">
      <c r="A677" s="329">
        <v>615</v>
      </c>
      <c r="B677" s="187" t="s">
        <v>1234</v>
      </c>
      <c r="C677" s="188" t="s">
        <v>1235</v>
      </c>
      <c r="D677" s="196">
        <v>1.8</v>
      </c>
      <c r="E677" s="196">
        <v>1.8</v>
      </c>
      <c r="F677" s="177"/>
      <c r="G677" s="178"/>
      <c r="H677" s="196"/>
      <c r="I677" s="196">
        <v>1.8</v>
      </c>
      <c r="J677" s="178">
        <f t="shared" si="36"/>
        <v>1</v>
      </c>
      <c r="K677" s="177">
        <v>1.8</v>
      </c>
      <c r="L677" s="178">
        <f t="shared" si="34"/>
        <v>1</v>
      </c>
      <c r="M677" s="328">
        <v>1</v>
      </c>
      <c r="N677" s="178">
        <f t="shared" si="35"/>
        <v>0.55555555555555558</v>
      </c>
      <c r="O677" s="186" t="s">
        <v>138</v>
      </c>
      <c r="P677" s="329">
        <v>2019</v>
      </c>
      <c r="T677" s="261"/>
    </row>
    <row r="678" spans="1:20" ht="15">
      <c r="A678" s="329">
        <v>616</v>
      </c>
      <c r="B678" s="187" t="s">
        <v>1236</v>
      </c>
      <c r="C678" s="188" t="s">
        <v>1237</v>
      </c>
      <c r="D678" s="196">
        <v>0.6</v>
      </c>
      <c r="E678" s="196">
        <v>0.6</v>
      </c>
      <c r="F678" s="177"/>
      <c r="G678" s="178"/>
      <c r="H678" s="196"/>
      <c r="I678" s="196">
        <v>0.6</v>
      </c>
      <c r="J678" s="178">
        <f t="shared" si="36"/>
        <v>1</v>
      </c>
      <c r="K678" s="177">
        <v>0.6</v>
      </c>
      <c r="L678" s="178">
        <f t="shared" si="34"/>
        <v>1</v>
      </c>
      <c r="M678" s="328">
        <v>0.6</v>
      </c>
      <c r="N678" s="178">
        <f t="shared" si="35"/>
        <v>1</v>
      </c>
      <c r="O678" s="186" t="s">
        <v>138</v>
      </c>
      <c r="P678" s="329">
        <v>2019</v>
      </c>
      <c r="T678" s="261"/>
    </row>
    <row r="679" spans="1:20" ht="30">
      <c r="A679" s="329">
        <v>617</v>
      </c>
      <c r="B679" s="187" t="s">
        <v>1238</v>
      </c>
      <c r="C679" s="188" t="s">
        <v>1239</v>
      </c>
      <c r="D679" s="196">
        <v>3.5</v>
      </c>
      <c r="E679" s="196">
        <v>3.5</v>
      </c>
      <c r="F679" s="177"/>
      <c r="G679" s="178"/>
      <c r="H679" s="196"/>
      <c r="I679" s="196">
        <v>3.5</v>
      </c>
      <c r="J679" s="178">
        <f t="shared" si="36"/>
        <v>1</v>
      </c>
      <c r="K679" s="177">
        <v>3.5</v>
      </c>
      <c r="L679" s="178">
        <f t="shared" si="34"/>
        <v>1</v>
      </c>
      <c r="M679" s="328">
        <v>2.9</v>
      </c>
      <c r="N679" s="178">
        <f t="shared" si="35"/>
        <v>0.82857142857142851</v>
      </c>
      <c r="O679" s="186" t="s">
        <v>138</v>
      </c>
      <c r="P679" s="329">
        <v>2019</v>
      </c>
      <c r="T679" s="261"/>
    </row>
    <row r="680" spans="1:20" ht="45">
      <c r="A680" s="329">
        <v>618</v>
      </c>
      <c r="B680" s="187" t="s">
        <v>1240</v>
      </c>
      <c r="C680" s="188" t="s">
        <v>1241</v>
      </c>
      <c r="D680" s="196">
        <v>0.5</v>
      </c>
      <c r="E680" s="196">
        <v>0.5</v>
      </c>
      <c r="F680" s="177"/>
      <c r="G680" s="178"/>
      <c r="H680" s="196"/>
      <c r="I680" s="196">
        <v>0.1</v>
      </c>
      <c r="J680" s="178">
        <f t="shared" si="36"/>
        <v>0.2</v>
      </c>
      <c r="K680" s="177">
        <v>0.1</v>
      </c>
      <c r="L680" s="178">
        <f t="shared" si="34"/>
        <v>0.2</v>
      </c>
      <c r="M680" s="328">
        <v>0.1</v>
      </c>
      <c r="N680" s="178">
        <f t="shared" si="35"/>
        <v>0.2</v>
      </c>
      <c r="O680" s="186" t="s">
        <v>138</v>
      </c>
      <c r="P680" s="329">
        <v>2019</v>
      </c>
      <c r="T680" s="261"/>
    </row>
    <row r="681" spans="1:20" ht="30">
      <c r="A681" s="329">
        <v>619</v>
      </c>
      <c r="B681" s="187" t="s">
        <v>1242</v>
      </c>
      <c r="C681" s="188" t="s">
        <v>1243</v>
      </c>
      <c r="D681" s="196">
        <v>0.5</v>
      </c>
      <c r="E681" s="196">
        <v>0.5</v>
      </c>
      <c r="F681" s="177"/>
      <c r="G681" s="178"/>
      <c r="H681" s="196"/>
      <c r="I681" s="196">
        <v>0.1</v>
      </c>
      <c r="J681" s="178">
        <f t="shared" si="36"/>
        <v>0.2</v>
      </c>
      <c r="K681" s="177">
        <v>0.1</v>
      </c>
      <c r="L681" s="178">
        <f t="shared" si="34"/>
        <v>0.2</v>
      </c>
      <c r="M681" s="328">
        <v>0.5</v>
      </c>
      <c r="N681" s="178">
        <f t="shared" si="35"/>
        <v>1</v>
      </c>
      <c r="O681" s="186" t="s">
        <v>138</v>
      </c>
      <c r="P681" s="329">
        <v>2019</v>
      </c>
      <c r="T681" s="261"/>
    </row>
    <row r="682" spans="1:20" ht="30">
      <c r="A682" s="329">
        <v>620</v>
      </c>
      <c r="B682" s="187" t="s">
        <v>1244</v>
      </c>
      <c r="C682" s="188" t="s">
        <v>1245</v>
      </c>
      <c r="D682" s="196">
        <v>0.4</v>
      </c>
      <c r="E682" s="196">
        <v>0.4</v>
      </c>
      <c r="F682" s="177"/>
      <c r="G682" s="178"/>
      <c r="H682" s="196"/>
      <c r="I682" s="196">
        <v>0.2</v>
      </c>
      <c r="J682" s="178">
        <f t="shared" si="36"/>
        <v>0.5</v>
      </c>
      <c r="K682" s="177">
        <v>0.2</v>
      </c>
      <c r="L682" s="178">
        <f t="shared" si="34"/>
        <v>0.5</v>
      </c>
      <c r="M682" s="328">
        <v>0.2</v>
      </c>
      <c r="N682" s="178">
        <f t="shared" si="35"/>
        <v>0.5</v>
      </c>
      <c r="O682" s="186" t="s">
        <v>138</v>
      </c>
      <c r="P682" s="329">
        <v>2019</v>
      </c>
      <c r="T682" s="261"/>
    </row>
    <row r="683" spans="1:20" ht="30">
      <c r="A683" s="329">
        <v>621</v>
      </c>
      <c r="B683" s="187" t="s">
        <v>1246</v>
      </c>
      <c r="C683" s="188" t="s">
        <v>1247</v>
      </c>
      <c r="D683" s="196">
        <v>0.6</v>
      </c>
      <c r="E683" s="196">
        <v>0.6</v>
      </c>
      <c r="F683" s="177"/>
      <c r="G683" s="178"/>
      <c r="H683" s="196"/>
      <c r="I683" s="196">
        <v>0.2</v>
      </c>
      <c r="J683" s="178">
        <f t="shared" si="36"/>
        <v>0.33333333333333337</v>
      </c>
      <c r="K683" s="177">
        <v>0.2</v>
      </c>
      <c r="L683" s="178">
        <f t="shared" si="34"/>
        <v>0.33333333333333337</v>
      </c>
      <c r="M683" s="328">
        <v>0.2</v>
      </c>
      <c r="N683" s="178">
        <f t="shared" si="35"/>
        <v>0.33333333333333337</v>
      </c>
      <c r="O683" s="186" t="s">
        <v>138</v>
      </c>
      <c r="P683" s="329">
        <v>2019</v>
      </c>
      <c r="T683" s="261"/>
    </row>
    <row r="684" spans="1:20" ht="30">
      <c r="A684" s="329">
        <v>622</v>
      </c>
      <c r="B684" s="187" t="s">
        <v>1248</v>
      </c>
      <c r="C684" s="188" t="s">
        <v>1249</v>
      </c>
      <c r="D684" s="196">
        <v>1.1000000000000001</v>
      </c>
      <c r="E684" s="196">
        <v>1.1000000000000001</v>
      </c>
      <c r="F684" s="177"/>
      <c r="G684" s="178"/>
      <c r="H684" s="196"/>
      <c r="I684" s="196">
        <v>0.5</v>
      </c>
      <c r="J684" s="178">
        <f t="shared" si="36"/>
        <v>0.45454545454545453</v>
      </c>
      <c r="K684" s="177">
        <v>0.5</v>
      </c>
      <c r="L684" s="178">
        <f t="shared" si="34"/>
        <v>0.45454545454545453</v>
      </c>
      <c r="M684" s="328">
        <v>0.5</v>
      </c>
      <c r="N684" s="178">
        <f t="shared" si="35"/>
        <v>0.45454545454545453</v>
      </c>
      <c r="O684" s="186" t="s">
        <v>138</v>
      </c>
      <c r="P684" s="329">
        <v>2019</v>
      </c>
      <c r="T684" s="261"/>
    </row>
    <row r="685" spans="1:20" ht="30">
      <c r="A685" s="329">
        <v>623</v>
      </c>
      <c r="B685" s="187" t="s">
        <v>1250</v>
      </c>
      <c r="C685" s="188" t="s">
        <v>1251</v>
      </c>
      <c r="D685" s="196">
        <v>1.1000000000000001</v>
      </c>
      <c r="E685" s="196">
        <v>1.1000000000000001</v>
      </c>
      <c r="F685" s="177"/>
      <c r="G685" s="178"/>
      <c r="H685" s="196"/>
      <c r="I685" s="196">
        <v>0.8</v>
      </c>
      <c r="J685" s="178">
        <f t="shared" si="36"/>
        <v>0.72727272727272729</v>
      </c>
      <c r="K685" s="177">
        <v>0.8</v>
      </c>
      <c r="L685" s="178">
        <f t="shared" si="34"/>
        <v>0.72727272727272729</v>
      </c>
      <c r="M685" s="328">
        <v>0.5</v>
      </c>
      <c r="N685" s="178">
        <f t="shared" si="35"/>
        <v>0.45454545454545453</v>
      </c>
      <c r="O685" s="186" t="s">
        <v>138</v>
      </c>
      <c r="P685" s="329">
        <v>2019</v>
      </c>
      <c r="T685" s="261"/>
    </row>
    <row r="686" spans="1:20" ht="30">
      <c r="A686" s="329">
        <v>624</v>
      </c>
      <c r="B686" s="187" t="s">
        <v>1252</v>
      </c>
      <c r="C686" s="188" t="s">
        <v>1253</v>
      </c>
      <c r="D686" s="196">
        <v>0.6</v>
      </c>
      <c r="E686" s="196">
        <v>0.6</v>
      </c>
      <c r="F686" s="177"/>
      <c r="G686" s="178"/>
      <c r="H686" s="196"/>
      <c r="I686" s="196">
        <v>0.4</v>
      </c>
      <c r="J686" s="178">
        <f t="shared" si="36"/>
        <v>0.66666666666666674</v>
      </c>
      <c r="K686" s="177">
        <v>0.4</v>
      </c>
      <c r="L686" s="178">
        <f t="shared" si="34"/>
        <v>0.66666666666666674</v>
      </c>
      <c r="M686" s="328">
        <v>0.4</v>
      </c>
      <c r="N686" s="178">
        <f t="shared" si="35"/>
        <v>0.66666666666666674</v>
      </c>
      <c r="O686" s="186" t="s">
        <v>138</v>
      </c>
      <c r="P686" s="329">
        <v>2019</v>
      </c>
      <c r="T686" s="261"/>
    </row>
    <row r="687" spans="1:20" ht="30">
      <c r="A687" s="329">
        <v>625</v>
      </c>
      <c r="B687" s="187">
        <v>346500</v>
      </c>
      <c r="C687" s="188" t="s">
        <v>1254</v>
      </c>
      <c r="D687" s="196">
        <v>0.4</v>
      </c>
      <c r="E687" s="196">
        <v>0.4</v>
      </c>
      <c r="F687" s="177"/>
      <c r="G687" s="178"/>
      <c r="H687" s="196"/>
      <c r="I687" s="196">
        <v>0</v>
      </c>
      <c r="J687" s="178">
        <f t="shared" si="36"/>
        <v>0</v>
      </c>
      <c r="K687" s="177">
        <v>0</v>
      </c>
      <c r="L687" s="178">
        <f t="shared" si="34"/>
        <v>0</v>
      </c>
      <c r="M687" s="328">
        <v>0</v>
      </c>
      <c r="N687" s="178">
        <f t="shared" si="35"/>
        <v>0</v>
      </c>
      <c r="O687" s="186" t="s">
        <v>138</v>
      </c>
      <c r="P687" s="329">
        <v>2019</v>
      </c>
      <c r="T687" s="261"/>
    </row>
    <row r="688" spans="1:20" ht="30">
      <c r="A688" s="329">
        <v>626</v>
      </c>
      <c r="B688" s="187" t="s">
        <v>1255</v>
      </c>
      <c r="C688" s="188" t="s">
        <v>1256</v>
      </c>
      <c r="D688" s="196">
        <v>0.3</v>
      </c>
      <c r="E688" s="196">
        <v>0.3</v>
      </c>
      <c r="F688" s="177"/>
      <c r="G688" s="178"/>
      <c r="H688" s="196"/>
      <c r="I688" s="196">
        <v>0.1</v>
      </c>
      <c r="J688" s="178">
        <f t="shared" si="36"/>
        <v>0.33333333333333337</v>
      </c>
      <c r="K688" s="177">
        <v>0.1</v>
      </c>
      <c r="L688" s="178">
        <f t="shared" ref="L688:L745" si="37">K688/E688</f>
        <v>0.33333333333333337</v>
      </c>
      <c r="M688" s="328">
        <v>0.1</v>
      </c>
      <c r="N688" s="178">
        <f t="shared" ref="N688:N745" si="38">M688/E688</f>
        <v>0.33333333333333337</v>
      </c>
      <c r="O688" s="186" t="s">
        <v>138</v>
      </c>
      <c r="P688" s="329">
        <v>2019</v>
      </c>
      <c r="T688" s="261"/>
    </row>
    <row r="689" spans="1:20" ht="30">
      <c r="A689" s="329">
        <v>627</v>
      </c>
      <c r="B689" s="187" t="s">
        <v>1257</v>
      </c>
      <c r="C689" s="188" t="s">
        <v>1258</v>
      </c>
      <c r="D689" s="196">
        <v>0.2</v>
      </c>
      <c r="E689" s="196">
        <v>0.2</v>
      </c>
      <c r="F689" s="177"/>
      <c r="G689" s="178"/>
      <c r="H689" s="196"/>
      <c r="I689" s="196">
        <v>0.2</v>
      </c>
      <c r="J689" s="178">
        <f t="shared" si="36"/>
        <v>1</v>
      </c>
      <c r="K689" s="177">
        <v>0.2</v>
      </c>
      <c r="L689" s="178">
        <f t="shared" si="37"/>
        <v>1</v>
      </c>
      <c r="M689" s="328">
        <v>0.2</v>
      </c>
      <c r="N689" s="178">
        <f t="shared" si="38"/>
        <v>1</v>
      </c>
      <c r="O689" s="186" t="s">
        <v>138</v>
      </c>
      <c r="P689" s="329">
        <v>2019</v>
      </c>
      <c r="T689" s="261"/>
    </row>
    <row r="690" spans="1:20" ht="30">
      <c r="A690" s="329">
        <v>628</v>
      </c>
      <c r="B690" s="187">
        <v>346360</v>
      </c>
      <c r="C690" s="188" t="s">
        <v>1259</v>
      </c>
      <c r="D690" s="196">
        <v>0.8</v>
      </c>
      <c r="E690" s="196">
        <v>0.8</v>
      </c>
      <c r="F690" s="177"/>
      <c r="G690" s="178"/>
      <c r="H690" s="196"/>
      <c r="I690" s="196">
        <v>0.6</v>
      </c>
      <c r="J690" s="178">
        <f t="shared" si="36"/>
        <v>0.74999999999999989</v>
      </c>
      <c r="K690" s="177">
        <v>0.6</v>
      </c>
      <c r="L690" s="178">
        <f t="shared" si="37"/>
        <v>0.74999999999999989</v>
      </c>
      <c r="M690" s="328">
        <v>0.6</v>
      </c>
      <c r="N690" s="178">
        <f t="shared" si="38"/>
        <v>0.74999999999999989</v>
      </c>
      <c r="O690" s="186" t="s">
        <v>138</v>
      </c>
      <c r="P690" s="329">
        <v>2019</v>
      </c>
      <c r="T690" s="261"/>
    </row>
    <row r="691" spans="1:20" ht="30">
      <c r="A691" s="329">
        <v>629</v>
      </c>
      <c r="B691" s="187" t="s">
        <v>1260</v>
      </c>
      <c r="C691" s="188" t="s">
        <v>1261</v>
      </c>
      <c r="D691" s="196">
        <v>0.3</v>
      </c>
      <c r="E691" s="196">
        <v>0.3</v>
      </c>
      <c r="F691" s="177"/>
      <c r="G691" s="178"/>
      <c r="H691" s="196"/>
      <c r="I691" s="196">
        <v>0</v>
      </c>
      <c r="J691" s="178">
        <f t="shared" si="36"/>
        <v>0</v>
      </c>
      <c r="K691" s="177">
        <v>0</v>
      </c>
      <c r="L691" s="178">
        <f t="shared" si="37"/>
        <v>0</v>
      </c>
      <c r="M691" s="328">
        <v>0</v>
      </c>
      <c r="N691" s="178">
        <f t="shared" si="38"/>
        <v>0</v>
      </c>
      <c r="O691" s="186" t="s">
        <v>138</v>
      </c>
      <c r="P691" s="329">
        <v>2019</v>
      </c>
      <c r="T691" s="261"/>
    </row>
    <row r="692" spans="1:20" ht="30">
      <c r="A692" s="329">
        <v>630</v>
      </c>
      <c r="B692" s="187" t="s">
        <v>1262</v>
      </c>
      <c r="C692" s="188" t="s">
        <v>1263</v>
      </c>
      <c r="D692" s="196">
        <v>1.4</v>
      </c>
      <c r="E692" s="196">
        <v>1.4</v>
      </c>
      <c r="F692" s="177"/>
      <c r="G692" s="178"/>
      <c r="H692" s="196"/>
      <c r="I692" s="196">
        <v>0</v>
      </c>
      <c r="J692" s="178">
        <f t="shared" si="36"/>
        <v>0</v>
      </c>
      <c r="K692" s="177">
        <v>0</v>
      </c>
      <c r="L692" s="178">
        <f t="shared" si="37"/>
        <v>0</v>
      </c>
      <c r="M692" s="328">
        <v>0</v>
      </c>
      <c r="N692" s="178">
        <f t="shared" si="38"/>
        <v>0</v>
      </c>
      <c r="O692" s="186" t="s">
        <v>138</v>
      </c>
      <c r="P692" s="329">
        <v>2019</v>
      </c>
      <c r="T692" s="261"/>
    </row>
    <row r="693" spans="1:20" ht="30">
      <c r="A693" s="329">
        <v>631</v>
      </c>
      <c r="B693" s="187" t="s">
        <v>1264</v>
      </c>
      <c r="C693" s="188" t="s">
        <v>1265</v>
      </c>
      <c r="D693" s="196">
        <v>0.6</v>
      </c>
      <c r="E693" s="196">
        <v>0.6</v>
      </c>
      <c r="F693" s="177"/>
      <c r="G693" s="178"/>
      <c r="H693" s="196"/>
      <c r="I693" s="196">
        <v>0.2</v>
      </c>
      <c r="J693" s="178">
        <f t="shared" si="36"/>
        <v>0.33333333333333337</v>
      </c>
      <c r="K693" s="177">
        <v>0.2</v>
      </c>
      <c r="L693" s="178">
        <f t="shared" si="37"/>
        <v>0.33333333333333337</v>
      </c>
      <c r="M693" s="328">
        <v>0.2</v>
      </c>
      <c r="N693" s="178">
        <f t="shared" si="38"/>
        <v>0.33333333333333337</v>
      </c>
      <c r="O693" s="186" t="s">
        <v>138</v>
      </c>
      <c r="P693" s="329">
        <v>2019</v>
      </c>
      <c r="T693" s="261"/>
    </row>
    <row r="694" spans="1:20" ht="30">
      <c r="A694" s="329">
        <v>632</v>
      </c>
      <c r="B694" s="187" t="s">
        <v>1266</v>
      </c>
      <c r="C694" s="188" t="s">
        <v>1267</v>
      </c>
      <c r="D694" s="196">
        <v>0.7</v>
      </c>
      <c r="E694" s="196">
        <v>0.7</v>
      </c>
      <c r="F694" s="177"/>
      <c r="G694" s="178"/>
      <c r="H694" s="196"/>
      <c r="I694" s="196">
        <v>0.7</v>
      </c>
      <c r="J694" s="178">
        <f t="shared" si="36"/>
        <v>1</v>
      </c>
      <c r="K694" s="177">
        <v>0.7</v>
      </c>
      <c r="L694" s="178">
        <f t="shared" si="37"/>
        <v>1</v>
      </c>
      <c r="M694" s="328">
        <v>0.7</v>
      </c>
      <c r="N694" s="178">
        <f t="shared" si="38"/>
        <v>1</v>
      </c>
      <c r="O694" s="186" t="s">
        <v>138</v>
      </c>
      <c r="P694" s="329">
        <v>2019</v>
      </c>
      <c r="T694" s="261"/>
    </row>
    <row r="695" spans="1:20" ht="30">
      <c r="A695" s="329">
        <v>633</v>
      </c>
      <c r="B695" s="187" t="s">
        <v>1268</v>
      </c>
      <c r="C695" s="188" t="s">
        <v>1269</v>
      </c>
      <c r="D695" s="196">
        <v>0.6</v>
      </c>
      <c r="E695" s="196">
        <v>0.6</v>
      </c>
      <c r="F695" s="177"/>
      <c r="G695" s="178"/>
      <c r="H695" s="196"/>
      <c r="I695" s="196">
        <v>0.6</v>
      </c>
      <c r="J695" s="178">
        <f t="shared" si="36"/>
        <v>1</v>
      </c>
      <c r="K695" s="177">
        <v>0.6</v>
      </c>
      <c r="L695" s="178">
        <f t="shared" si="37"/>
        <v>1</v>
      </c>
      <c r="M695" s="328">
        <v>0.6</v>
      </c>
      <c r="N695" s="178">
        <f t="shared" si="38"/>
        <v>1</v>
      </c>
      <c r="O695" s="186" t="s">
        <v>138</v>
      </c>
      <c r="P695" s="329">
        <v>2019</v>
      </c>
      <c r="T695" s="261"/>
    </row>
    <row r="696" spans="1:20" ht="30">
      <c r="A696" s="329">
        <v>634</v>
      </c>
      <c r="B696" s="187" t="s">
        <v>1270</v>
      </c>
      <c r="C696" s="188" t="s">
        <v>1271</v>
      </c>
      <c r="D696" s="196">
        <v>1.8</v>
      </c>
      <c r="E696" s="196">
        <v>1.8</v>
      </c>
      <c r="F696" s="177"/>
      <c r="G696" s="178"/>
      <c r="H696" s="196"/>
      <c r="I696" s="196">
        <v>1.2</v>
      </c>
      <c r="J696" s="178">
        <f t="shared" si="36"/>
        <v>0.66666666666666663</v>
      </c>
      <c r="K696" s="177">
        <v>1.2</v>
      </c>
      <c r="L696" s="178">
        <f t="shared" si="37"/>
        <v>0.66666666666666663</v>
      </c>
      <c r="M696" s="328">
        <v>0.9</v>
      </c>
      <c r="N696" s="178">
        <f t="shared" si="38"/>
        <v>0.5</v>
      </c>
      <c r="O696" s="186" t="s">
        <v>138</v>
      </c>
      <c r="P696" s="329">
        <v>2019</v>
      </c>
      <c r="T696" s="261"/>
    </row>
    <row r="697" spans="1:20" ht="30">
      <c r="A697" s="329">
        <v>635</v>
      </c>
      <c r="B697" s="187" t="s">
        <v>1272</v>
      </c>
      <c r="C697" s="188" t="s">
        <v>1273</v>
      </c>
      <c r="D697" s="196">
        <v>0.6</v>
      </c>
      <c r="E697" s="196">
        <v>0.6</v>
      </c>
      <c r="F697" s="177"/>
      <c r="G697" s="178"/>
      <c r="H697" s="196"/>
      <c r="I697" s="196">
        <v>0</v>
      </c>
      <c r="J697" s="178">
        <f t="shared" si="36"/>
        <v>0</v>
      </c>
      <c r="K697" s="177">
        <v>0</v>
      </c>
      <c r="L697" s="178">
        <f t="shared" si="37"/>
        <v>0</v>
      </c>
      <c r="M697" s="328">
        <v>0.6</v>
      </c>
      <c r="N697" s="178">
        <f t="shared" si="38"/>
        <v>1</v>
      </c>
      <c r="O697" s="186" t="s">
        <v>138</v>
      </c>
      <c r="P697" s="329">
        <v>2019</v>
      </c>
      <c r="T697" s="261"/>
    </row>
    <row r="698" spans="1:20" ht="30">
      <c r="A698" s="329">
        <v>636</v>
      </c>
      <c r="B698" s="187" t="s">
        <v>1274</v>
      </c>
      <c r="C698" s="188" t="s">
        <v>1275</v>
      </c>
      <c r="D698" s="196">
        <v>0.5</v>
      </c>
      <c r="E698" s="196">
        <v>0.5</v>
      </c>
      <c r="F698" s="177"/>
      <c r="G698" s="178"/>
      <c r="H698" s="196"/>
      <c r="I698" s="196">
        <v>0.1</v>
      </c>
      <c r="J698" s="178">
        <f t="shared" si="36"/>
        <v>0.2</v>
      </c>
      <c r="K698" s="177">
        <v>0.1</v>
      </c>
      <c r="L698" s="178">
        <f t="shared" si="37"/>
        <v>0.2</v>
      </c>
      <c r="M698" s="328">
        <v>0.1</v>
      </c>
      <c r="N698" s="178">
        <f t="shared" si="38"/>
        <v>0.2</v>
      </c>
      <c r="O698" s="186" t="s">
        <v>138</v>
      </c>
      <c r="P698" s="329">
        <v>2019</v>
      </c>
      <c r="T698" s="261"/>
    </row>
    <row r="699" spans="1:20" ht="30">
      <c r="A699" s="329">
        <v>637</v>
      </c>
      <c r="B699" s="187" t="s">
        <v>1276</v>
      </c>
      <c r="C699" s="188" t="s">
        <v>1277</v>
      </c>
      <c r="D699" s="196">
        <v>0.3</v>
      </c>
      <c r="E699" s="196">
        <v>0.3</v>
      </c>
      <c r="F699" s="177"/>
      <c r="G699" s="178"/>
      <c r="H699" s="196"/>
      <c r="I699" s="196">
        <v>0.1</v>
      </c>
      <c r="J699" s="178">
        <f t="shared" si="36"/>
        <v>0.33333333333333337</v>
      </c>
      <c r="K699" s="177">
        <v>0.1</v>
      </c>
      <c r="L699" s="178">
        <f t="shared" si="37"/>
        <v>0.33333333333333337</v>
      </c>
      <c r="M699" s="328">
        <v>0.3</v>
      </c>
      <c r="N699" s="178">
        <f t="shared" si="38"/>
        <v>1</v>
      </c>
      <c r="O699" s="186" t="s">
        <v>138</v>
      </c>
      <c r="P699" s="329">
        <v>2019</v>
      </c>
      <c r="T699" s="261"/>
    </row>
    <row r="700" spans="1:20" ht="30">
      <c r="A700" s="329">
        <v>638</v>
      </c>
      <c r="B700" s="187" t="s">
        <v>1278</v>
      </c>
      <c r="C700" s="188" t="s">
        <v>1279</v>
      </c>
      <c r="D700" s="196">
        <v>0.7</v>
      </c>
      <c r="E700" s="196">
        <v>0.7</v>
      </c>
      <c r="F700" s="177"/>
      <c r="G700" s="178"/>
      <c r="H700" s="196"/>
      <c r="I700" s="196">
        <v>0</v>
      </c>
      <c r="J700" s="178">
        <f t="shared" si="36"/>
        <v>0</v>
      </c>
      <c r="K700" s="177">
        <v>0</v>
      </c>
      <c r="L700" s="178">
        <f t="shared" si="37"/>
        <v>0</v>
      </c>
      <c r="M700" s="328">
        <v>0.7</v>
      </c>
      <c r="N700" s="178">
        <f t="shared" si="38"/>
        <v>1</v>
      </c>
      <c r="O700" s="186" t="s">
        <v>138</v>
      </c>
      <c r="P700" s="329">
        <v>2019</v>
      </c>
      <c r="T700" s="261"/>
    </row>
    <row r="701" spans="1:20" ht="30">
      <c r="A701" s="329">
        <v>639</v>
      </c>
      <c r="B701" s="187" t="s">
        <v>1280</v>
      </c>
      <c r="C701" s="188" t="s">
        <v>1281</v>
      </c>
      <c r="D701" s="196">
        <v>0.4</v>
      </c>
      <c r="E701" s="196">
        <v>0.4</v>
      </c>
      <c r="F701" s="177"/>
      <c r="G701" s="178"/>
      <c r="H701" s="196"/>
      <c r="I701" s="196">
        <v>0.2</v>
      </c>
      <c r="J701" s="178">
        <f t="shared" si="36"/>
        <v>0.5</v>
      </c>
      <c r="K701" s="177">
        <v>0.2</v>
      </c>
      <c r="L701" s="178">
        <f t="shared" si="37"/>
        <v>0.5</v>
      </c>
      <c r="M701" s="328">
        <v>0.4</v>
      </c>
      <c r="N701" s="178">
        <f t="shared" si="38"/>
        <v>1</v>
      </c>
      <c r="O701" s="186" t="s">
        <v>138</v>
      </c>
      <c r="P701" s="329">
        <v>2019</v>
      </c>
      <c r="T701" s="261"/>
    </row>
    <row r="702" spans="1:20" ht="30">
      <c r="A702" s="329">
        <v>640</v>
      </c>
      <c r="B702" s="187" t="s">
        <v>1282</v>
      </c>
      <c r="C702" s="188" t="s">
        <v>1283</v>
      </c>
      <c r="D702" s="196">
        <v>0.3</v>
      </c>
      <c r="E702" s="196">
        <v>0.3</v>
      </c>
      <c r="F702" s="177"/>
      <c r="G702" s="178"/>
      <c r="H702" s="196"/>
      <c r="I702" s="196">
        <v>0</v>
      </c>
      <c r="J702" s="178">
        <f t="shared" si="36"/>
        <v>0</v>
      </c>
      <c r="K702" s="177">
        <v>0</v>
      </c>
      <c r="L702" s="178">
        <f t="shared" si="37"/>
        <v>0</v>
      </c>
      <c r="M702" s="328">
        <v>0</v>
      </c>
      <c r="N702" s="178">
        <f t="shared" si="38"/>
        <v>0</v>
      </c>
      <c r="O702" s="186" t="s">
        <v>138</v>
      </c>
      <c r="P702" s="329">
        <v>2019</v>
      </c>
      <c r="T702" s="261"/>
    </row>
    <row r="703" spans="1:20" ht="30">
      <c r="A703" s="329">
        <v>641</v>
      </c>
      <c r="B703" s="187" t="s">
        <v>1284</v>
      </c>
      <c r="C703" s="188" t="s">
        <v>1285</v>
      </c>
      <c r="D703" s="196">
        <v>0.6</v>
      </c>
      <c r="E703" s="196">
        <v>0.6</v>
      </c>
      <c r="F703" s="177"/>
      <c r="G703" s="178"/>
      <c r="H703" s="196"/>
      <c r="I703" s="196">
        <v>0</v>
      </c>
      <c r="J703" s="178">
        <f t="shared" si="36"/>
        <v>0</v>
      </c>
      <c r="K703" s="177">
        <v>0</v>
      </c>
      <c r="L703" s="178">
        <f t="shared" si="37"/>
        <v>0</v>
      </c>
      <c r="M703" s="328">
        <v>0.6</v>
      </c>
      <c r="N703" s="178">
        <f t="shared" si="38"/>
        <v>1</v>
      </c>
      <c r="O703" s="186" t="s">
        <v>138</v>
      </c>
      <c r="P703" s="329">
        <v>2019</v>
      </c>
      <c r="T703" s="261"/>
    </row>
    <row r="704" spans="1:20" ht="30">
      <c r="A704" s="329">
        <v>642</v>
      </c>
      <c r="B704" s="187" t="s">
        <v>1286</v>
      </c>
      <c r="C704" s="188" t="s">
        <v>1287</v>
      </c>
      <c r="D704" s="196">
        <v>0.8</v>
      </c>
      <c r="E704" s="196">
        <v>0.8</v>
      </c>
      <c r="F704" s="177"/>
      <c r="G704" s="178"/>
      <c r="H704" s="196"/>
      <c r="I704" s="196">
        <v>0</v>
      </c>
      <c r="J704" s="178">
        <f t="shared" ref="J704:J767" si="39">I704/E704</f>
        <v>0</v>
      </c>
      <c r="K704" s="177">
        <v>0</v>
      </c>
      <c r="L704" s="178">
        <f t="shared" si="37"/>
        <v>0</v>
      </c>
      <c r="M704" s="196">
        <v>0</v>
      </c>
      <c r="N704" s="178">
        <f t="shared" si="38"/>
        <v>0</v>
      </c>
      <c r="O704" s="186" t="s">
        <v>138</v>
      </c>
      <c r="P704" s="329">
        <v>2019</v>
      </c>
      <c r="T704" s="261"/>
    </row>
    <row r="705" spans="1:20" ht="30">
      <c r="A705" s="329">
        <v>643</v>
      </c>
      <c r="B705" s="187" t="s">
        <v>1288</v>
      </c>
      <c r="C705" s="188" t="s">
        <v>1289</v>
      </c>
      <c r="D705" s="196">
        <v>0.7</v>
      </c>
      <c r="E705" s="196">
        <v>0.7</v>
      </c>
      <c r="F705" s="177"/>
      <c r="G705" s="178"/>
      <c r="H705" s="196"/>
      <c r="I705" s="196">
        <v>0</v>
      </c>
      <c r="J705" s="178">
        <f t="shared" si="39"/>
        <v>0</v>
      </c>
      <c r="K705" s="177">
        <v>0</v>
      </c>
      <c r="L705" s="178">
        <f t="shared" si="37"/>
        <v>0</v>
      </c>
      <c r="M705" s="328">
        <v>0.7</v>
      </c>
      <c r="N705" s="178">
        <f t="shared" si="38"/>
        <v>1</v>
      </c>
      <c r="O705" s="186" t="s">
        <v>138</v>
      </c>
      <c r="P705" s="329">
        <v>2019</v>
      </c>
      <c r="T705" s="261"/>
    </row>
    <row r="706" spans="1:20" ht="30">
      <c r="A706" s="329">
        <v>644</v>
      </c>
      <c r="B706" s="187" t="s">
        <v>1290</v>
      </c>
      <c r="C706" s="188" t="s">
        <v>1291</v>
      </c>
      <c r="D706" s="196">
        <v>0.6</v>
      </c>
      <c r="E706" s="196">
        <v>0.6</v>
      </c>
      <c r="F706" s="177"/>
      <c r="G706" s="178"/>
      <c r="H706" s="196"/>
      <c r="I706" s="196">
        <v>0</v>
      </c>
      <c r="J706" s="178">
        <f t="shared" si="39"/>
        <v>0</v>
      </c>
      <c r="K706" s="177">
        <v>0.6</v>
      </c>
      <c r="L706" s="178">
        <f t="shared" si="37"/>
        <v>1</v>
      </c>
      <c r="M706" s="202">
        <v>0.6</v>
      </c>
      <c r="N706" s="178">
        <f t="shared" si="38"/>
        <v>1</v>
      </c>
      <c r="O706" s="186" t="s">
        <v>138</v>
      </c>
      <c r="P706" s="329">
        <v>2019</v>
      </c>
      <c r="T706" s="261"/>
    </row>
    <row r="707" spans="1:20" ht="30">
      <c r="A707" s="329">
        <v>645</v>
      </c>
      <c r="B707" s="187" t="s">
        <v>1292</v>
      </c>
      <c r="C707" s="188" t="s">
        <v>1293</v>
      </c>
      <c r="D707" s="196">
        <v>0.4</v>
      </c>
      <c r="E707" s="196">
        <v>0.4</v>
      </c>
      <c r="F707" s="177"/>
      <c r="G707" s="178"/>
      <c r="H707" s="196"/>
      <c r="I707" s="196">
        <v>0</v>
      </c>
      <c r="J707" s="178">
        <f t="shared" si="39"/>
        <v>0</v>
      </c>
      <c r="K707" s="177">
        <v>0</v>
      </c>
      <c r="L707" s="178">
        <f t="shared" si="37"/>
        <v>0</v>
      </c>
      <c r="M707" s="328">
        <v>0.4</v>
      </c>
      <c r="N707" s="178">
        <f t="shared" si="38"/>
        <v>1</v>
      </c>
      <c r="O707" s="186" t="s">
        <v>138</v>
      </c>
      <c r="P707" s="329">
        <v>2019</v>
      </c>
      <c r="T707" s="261"/>
    </row>
    <row r="708" spans="1:20" ht="30">
      <c r="A708" s="329">
        <v>646</v>
      </c>
      <c r="B708" s="187" t="s">
        <v>1294</v>
      </c>
      <c r="C708" s="188" t="s">
        <v>1295</v>
      </c>
      <c r="D708" s="196">
        <v>0.6</v>
      </c>
      <c r="E708" s="196">
        <v>0.6</v>
      </c>
      <c r="F708" s="177"/>
      <c r="G708" s="178"/>
      <c r="H708" s="196"/>
      <c r="I708" s="196">
        <v>0</v>
      </c>
      <c r="J708" s="178">
        <f t="shared" si="39"/>
        <v>0</v>
      </c>
      <c r="K708" s="177">
        <v>0</v>
      </c>
      <c r="L708" s="178">
        <f t="shared" si="37"/>
        <v>0</v>
      </c>
      <c r="M708" s="328">
        <v>0.6</v>
      </c>
      <c r="N708" s="178">
        <f t="shared" si="38"/>
        <v>1</v>
      </c>
      <c r="O708" s="186" t="s">
        <v>138</v>
      </c>
      <c r="P708" s="329">
        <v>2019</v>
      </c>
      <c r="T708" s="261"/>
    </row>
    <row r="709" spans="1:20" ht="30">
      <c r="A709" s="329">
        <v>647</v>
      </c>
      <c r="B709" s="187">
        <v>346213</v>
      </c>
      <c r="C709" s="188" t="s">
        <v>1296</v>
      </c>
      <c r="D709" s="196">
        <v>0.3</v>
      </c>
      <c r="E709" s="196">
        <v>0.3</v>
      </c>
      <c r="F709" s="177"/>
      <c r="G709" s="178"/>
      <c r="H709" s="196"/>
      <c r="I709" s="196">
        <v>0</v>
      </c>
      <c r="J709" s="178">
        <f t="shared" si="39"/>
        <v>0</v>
      </c>
      <c r="K709" s="177">
        <v>0</v>
      </c>
      <c r="L709" s="178">
        <f t="shared" si="37"/>
        <v>0</v>
      </c>
      <c r="M709" s="328">
        <v>0</v>
      </c>
      <c r="N709" s="178">
        <f t="shared" si="38"/>
        <v>0</v>
      </c>
      <c r="O709" s="186" t="s">
        <v>138</v>
      </c>
      <c r="P709" s="329">
        <v>2019</v>
      </c>
      <c r="T709" s="261"/>
    </row>
    <row r="710" spans="1:20" ht="30">
      <c r="A710" s="329">
        <v>648</v>
      </c>
      <c r="B710" s="187" t="s">
        <v>1297</v>
      </c>
      <c r="C710" s="188" t="s">
        <v>1298</v>
      </c>
      <c r="D710" s="196">
        <v>0.2</v>
      </c>
      <c r="E710" s="196">
        <v>0.2</v>
      </c>
      <c r="F710" s="177"/>
      <c r="G710" s="178"/>
      <c r="H710" s="196"/>
      <c r="I710" s="196">
        <v>0</v>
      </c>
      <c r="J710" s="178">
        <f t="shared" si="39"/>
        <v>0</v>
      </c>
      <c r="K710" s="177">
        <v>0</v>
      </c>
      <c r="L710" s="178">
        <f t="shared" si="37"/>
        <v>0</v>
      </c>
      <c r="M710" s="328">
        <v>0.2</v>
      </c>
      <c r="N710" s="178">
        <f t="shared" si="38"/>
        <v>1</v>
      </c>
      <c r="O710" s="186" t="s">
        <v>138</v>
      </c>
      <c r="P710" s="329">
        <v>2019</v>
      </c>
      <c r="T710" s="261"/>
    </row>
    <row r="711" spans="1:20" ht="30">
      <c r="A711" s="329">
        <v>649</v>
      </c>
      <c r="B711" s="187" t="s">
        <v>1299</v>
      </c>
      <c r="C711" s="188" t="s">
        <v>1300</v>
      </c>
      <c r="D711" s="196">
        <v>0.2</v>
      </c>
      <c r="E711" s="196">
        <v>0.2</v>
      </c>
      <c r="F711" s="177"/>
      <c r="G711" s="178"/>
      <c r="H711" s="196"/>
      <c r="I711" s="196">
        <v>0</v>
      </c>
      <c r="J711" s="178">
        <f t="shared" si="39"/>
        <v>0</v>
      </c>
      <c r="K711" s="177">
        <v>0</v>
      </c>
      <c r="L711" s="178">
        <f t="shared" si="37"/>
        <v>0</v>
      </c>
      <c r="M711" s="328">
        <v>0</v>
      </c>
      <c r="N711" s="178">
        <f t="shared" si="38"/>
        <v>0</v>
      </c>
      <c r="O711" s="186" t="s">
        <v>138</v>
      </c>
      <c r="P711" s="329">
        <v>2019</v>
      </c>
      <c r="T711" s="261"/>
    </row>
    <row r="712" spans="1:20" ht="30">
      <c r="A712" s="329">
        <v>650</v>
      </c>
      <c r="B712" s="187" t="s">
        <v>1301</v>
      </c>
      <c r="C712" s="188" t="s">
        <v>1302</v>
      </c>
      <c r="D712" s="196">
        <v>0.6</v>
      </c>
      <c r="E712" s="196">
        <v>0.6</v>
      </c>
      <c r="F712" s="177"/>
      <c r="G712" s="178"/>
      <c r="H712" s="196"/>
      <c r="I712" s="196">
        <v>0</v>
      </c>
      <c r="J712" s="178">
        <f t="shared" si="39"/>
        <v>0</v>
      </c>
      <c r="K712" s="177">
        <v>0</v>
      </c>
      <c r="L712" s="178">
        <f t="shared" si="37"/>
        <v>0</v>
      </c>
      <c r="M712" s="328">
        <v>0.6</v>
      </c>
      <c r="N712" s="178">
        <f t="shared" si="38"/>
        <v>1</v>
      </c>
      <c r="O712" s="186" t="s">
        <v>138</v>
      </c>
      <c r="P712" s="329">
        <v>2019</v>
      </c>
      <c r="T712" s="261"/>
    </row>
    <row r="713" spans="1:20" ht="30">
      <c r="A713" s="329">
        <v>651</v>
      </c>
      <c r="B713" s="187" t="s">
        <v>1303</v>
      </c>
      <c r="C713" s="188" t="s">
        <v>1304</v>
      </c>
      <c r="D713" s="196">
        <v>0.2</v>
      </c>
      <c r="E713" s="196">
        <v>0.2</v>
      </c>
      <c r="F713" s="177"/>
      <c r="G713" s="178"/>
      <c r="H713" s="196"/>
      <c r="I713" s="196">
        <v>0</v>
      </c>
      <c r="J713" s="178">
        <f t="shared" si="39"/>
        <v>0</v>
      </c>
      <c r="K713" s="177">
        <v>0</v>
      </c>
      <c r="L713" s="178">
        <f t="shared" si="37"/>
        <v>0</v>
      </c>
      <c r="M713" s="196">
        <v>0</v>
      </c>
      <c r="N713" s="178">
        <f t="shared" si="38"/>
        <v>0</v>
      </c>
      <c r="O713" s="186" t="s">
        <v>138</v>
      </c>
      <c r="P713" s="329">
        <v>2019</v>
      </c>
      <c r="T713" s="261"/>
    </row>
    <row r="714" spans="1:20" ht="30">
      <c r="A714" s="329">
        <v>652</v>
      </c>
      <c r="B714" s="187" t="s">
        <v>1305</v>
      </c>
      <c r="C714" s="188" t="s">
        <v>1306</v>
      </c>
      <c r="D714" s="196">
        <v>0.3</v>
      </c>
      <c r="E714" s="196">
        <v>0.3</v>
      </c>
      <c r="F714" s="177"/>
      <c r="G714" s="178"/>
      <c r="H714" s="196"/>
      <c r="I714" s="196">
        <v>0</v>
      </c>
      <c r="J714" s="178">
        <f t="shared" si="39"/>
        <v>0</v>
      </c>
      <c r="K714" s="177">
        <v>0</v>
      </c>
      <c r="L714" s="178">
        <f t="shared" si="37"/>
        <v>0</v>
      </c>
      <c r="M714" s="190">
        <v>0.3</v>
      </c>
      <c r="N714" s="178">
        <f t="shared" si="38"/>
        <v>1</v>
      </c>
      <c r="O714" s="186" t="s">
        <v>138</v>
      </c>
      <c r="P714" s="329">
        <v>2019</v>
      </c>
      <c r="T714" s="261"/>
    </row>
    <row r="715" spans="1:20" ht="30">
      <c r="A715" s="329">
        <v>653</v>
      </c>
      <c r="B715" s="187" t="s">
        <v>1307</v>
      </c>
      <c r="C715" s="188" t="s">
        <v>1308</v>
      </c>
      <c r="D715" s="196">
        <v>0.4</v>
      </c>
      <c r="E715" s="196">
        <v>0.4</v>
      </c>
      <c r="F715" s="177"/>
      <c r="G715" s="178"/>
      <c r="H715" s="196"/>
      <c r="I715" s="196">
        <v>0</v>
      </c>
      <c r="J715" s="178">
        <f t="shared" si="39"/>
        <v>0</v>
      </c>
      <c r="K715" s="177">
        <v>0</v>
      </c>
      <c r="L715" s="178">
        <f t="shared" si="37"/>
        <v>0</v>
      </c>
      <c r="M715" s="190">
        <v>0.4</v>
      </c>
      <c r="N715" s="178">
        <f t="shared" si="38"/>
        <v>1</v>
      </c>
      <c r="O715" s="186" t="s">
        <v>138</v>
      </c>
      <c r="P715" s="329">
        <v>2019</v>
      </c>
      <c r="T715" s="261"/>
    </row>
    <row r="716" spans="1:20" ht="30">
      <c r="A716" s="329">
        <v>654</v>
      </c>
      <c r="B716" s="187">
        <v>346014</v>
      </c>
      <c r="C716" s="188" t="s">
        <v>1309</v>
      </c>
      <c r="D716" s="196">
        <v>0.3</v>
      </c>
      <c r="E716" s="196">
        <v>0.3</v>
      </c>
      <c r="F716" s="177"/>
      <c r="G716" s="178"/>
      <c r="H716" s="196"/>
      <c r="I716" s="196">
        <v>0</v>
      </c>
      <c r="J716" s="178">
        <f t="shared" si="39"/>
        <v>0</v>
      </c>
      <c r="K716" s="177">
        <v>0</v>
      </c>
      <c r="L716" s="178">
        <f t="shared" si="37"/>
        <v>0</v>
      </c>
      <c r="M716" s="328">
        <v>0.3</v>
      </c>
      <c r="N716" s="178">
        <f t="shared" si="38"/>
        <v>1</v>
      </c>
      <c r="O716" s="186" t="s">
        <v>138</v>
      </c>
      <c r="P716" s="329">
        <v>2019</v>
      </c>
      <c r="T716" s="261"/>
    </row>
    <row r="717" spans="1:20" ht="30">
      <c r="A717" s="329">
        <v>655</v>
      </c>
      <c r="B717" s="187" t="s">
        <v>1310</v>
      </c>
      <c r="C717" s="188" t="s">
        <v>1311</v>
      </c>
      <c r="D717" s="196">
        <v>1.1000000000000001</v>
      </c>
      <c r="E717" s="196">
        <v>1.1000000000000001</v>
      </c>
      <c r="F717" s="177"/>
      <c r="G717" s="178"/>
      <c r="H717" s="196"/>
      <c r="I717" s="196">
        <v>0.7</v>
      </c>
      <c r="J717" s="178">
        <f t="shared" si="39"/>
        <v>0.63636363636363624</v>
      </c>
      <c r="K717" s="177">
        <v>0.7</v>
      </c>
      <c r="L717" s="178">
        <f t="shared" si="37"/>
        <v>0.63636363636363624</v>
      </c>
      <c r="M717" s="190">
        <v>1.1000000000000001</v>
      </c>
      <c r="N717" s="178">
        <f t="shared" si="38"/>
        <v>1</v>
      </c>
      <c r="O717" s="186" t="s">
        <v>138</v>
      </c>
      <c r="P717" s="329">
        <v>2019</v>
      </c>
      <c r="T717" s="261"/>
    </row>
    <row r="718" spans="1:20" ht="30">
      <c r="A718" s="329">
        <v>656</v>
      </c>
      <c r="B718" s="187" t="s">
        <v>1312</v>
      </c>
      <c r="C718" s="188" t="s">
        <v>1313</v>
      </c>
      <c r="D718" s="196">
        <v>0.4</v>
      </c>
      <c r="E718" s="196">
        <v>0.4</v>
      </c>
      <c r="F718" s="177"/>
      <c r="G718" s="178"/>
      <c r="H718" s="196"/>
      <c r="I718" s="196">
        <v>0</v>
      </c>
      <c r="J718" s="178">
        <f t="shared" si="39"/>
        <v>0</v>
      </c>
      <c r="K718" s="177">
        <v>0.4</v>
      </c>
      <c r="L718" s="178">
        <f t="shared" si="37"/>
        <v>1</v>
      </c>
      <c r="M718" s="191">
        <v>0.4</v>
      </c>
      <c r="N718" s="178">
        <f t="shared" si="38"/>
        <v>1</v>
      </c>
      <c r="O718" s="186" t="s">
        <v>138</v>
      </c>
      <c r="P718" s="329">
        <v>2019</v>
      </c>
      <c r="T718" s="261"/>
    </row>
    <row r="719" spans="1:20" ht="30">
      <c r="A719" s="329">
        <v>657</v>
      </c>
      <c r="B719" s="187" t="s">
        <v>1314</v>
      </c>
      <c r="C719" s="188" t="s">
        <v>1315</v>
      </c>
      <c r="D719" s="196">
        <v>0.7</v>
      </c>
      <c r="E719" s="196">
        <v>0.7</v>
      </c>
      <c r="F719" s="177"/>
      <c r="G719" s="178"/>
      <c r="H719" s="196"/>
      <c r="I719" s="196">
        <v>0.7</v>
      </c>
      <c r="J719" s="178">
        <f t="shared" si="39"/>
        <v>1</v>
      </c>
      <c r="K719" s="177">
        <v>0.7</v>
      </c>
      <c r="L719" s="178">
        <f t="shared" si="37"/>
        <v>1</v>
      </c>
      <c r="M719" s="328">
        <v>0.4</v>
      </c>
      <c r="N719" s="178">
        <f t="shared" si="38"/>
        <v>0.57142857142857151</v>
      </c>
      <c r="O719" s="186" t="s">
        <v>138</v>
      </c>
      <c r="P719" s="329">
        <v>2019</v>
      </c>
      <c r="T719" s="261"/>
    </row>
    <row r="720" spans="1:20" ht="30">
      <c r="A720" s="329">
        <v>658</v>
      </c>
      <c r="B720" s="187" t="s">
        <v>1316</v>
      </c>
      <c r="C720" s="188" t="s">
        <v>1317</v>
      </c>
      <c r="D720" s="196">
        <v>1.3</v>
      </c>
      <c r="E720" s="196">
        <v>1.3</v>
      </c>
      <c r="F720" s="177"/>
      <c r="G720" s="178"/>
      <c r="H720" s="196"/>
      <c r="I720" s="196">
        <v>0.2</v>
      </c>
      <c r="J720" s="178">
        <f t="shared" si="39"/>
        <v>0.15384615384615385</v>
      </c>
      <c r="K720" s="177">
        <v>1.3</v>
      </c>
      <c r="L720" s="178">
        <f t="shared" si="37"/>
        <v>1</v>
      </c>
      <c r="M720" s="191">
        <v>1.3</v>
      </c>
      <c r="N720" s="178">
        <f t="shared" si="38"/>
        <v>1</v>
      </c>
      <c r="O720" s="186" t="s">
        <v>138</v>
      </c>
      <c r="P720" s="329">
        <v>2019</v>
      </c>
      <c r="T720" s="261"/>
    </row>
    <row r="721" spans="1:20" ht="30">
      <c r="A721" s="329">
        <v>659</v>
      </c>
      <c r="B721" s="187" t="s">
        <v>1318</v>
      </c>
      <c r="C721" s="188" t="s">
        <v>1319</v>
      </c>
      <c r="D721" s="196">
        <v>0.8</v>
      </c>
      <c r="E721" s="196">
        <v>0.8</v>
      </c>
      <c r="F721" s="177"/>
      <c r="G721" s="178"/>
      <c r="H721" s="196"/>
      <c r="I721" s="196">
        <v>0.8</v>
      </c>
      <c r="J721" s="178">
        <f t="shared" si="39"/>
        <v>1</v>
      </c>
      <c r="K721" s="177">
        <v>0.8</v>
      </c>
      <c r="L721" s="178">
        <f t="shared" si="37"/>
        <v>1</v>
      </c>
      <c r="M721" s="328">
        <v>0.5</v>
      </c>
      <c r="N721" s="178">
        <f t="shared" si="38"/>
        <v>0.625</v>
      </c>
      <c r="O721" s="186" t="s">
        <v>138</v>
      </c>
      <c r="P721" s="329">
        <v>2019</v>
      </c>
      <c r="T721" s="261"/>
    </row>
    <row r="722" spans="1:20" ht="30">
      <c r="A722" s="329">
        <v>660</v>
      </c>
      <c r="B722" s="187" t="s">
        <v>1320</v>
      </c>
      <c r="C722" s="188" t="s">
        <v>1321</v>
      </c>
      <c r="D722" s="196">
        <v>0.1</v>
      </c>
      <c r="E722" s="196">
        <v>0.1</v>
      </c>
      <c r="F722" s="177"/>
      <c r="G722" s="178"/>
      <c r="H722" s="196"/>
      <c r="I722" s="196">
        <v>0</v>
      </c>
      <c r="J722" s="178">
        <f t="shared" si="39"/>
        <v>0</v>
      </c>
      <c r="K722" s="177">
        <v>0</v>
      </c>
      <c r="L722" s="178">
        <f t="shared" si="37"/>
        <v>0</v>
      </c>
      <c r="M722" s="328">
        <v>0</v>
      </c>
      <c r="N722" s="178">
        <f t="shared" si="38"/>
        <v>0</v>
      </c>
      <c r="O722" s="186" t="s">
        <v>138</v>
      </c>
      <c r="P722" s="329">
        <v>2019</v>
      </c>
      <c r="T722" s="261"/>
    </row>
    <row r="723" spans="1:20" ht="30">
      <c r="A723" s="329">
        <v>661</v>
      </c>
      <c r="B723" s="187" t="s">
        <v>1322</v>
      </c>
      <c r="C723" s="188" t="s">
        <v>1323</v>
      </c>
      <c r="D723" s="196">
        <v>0.5</v>
      </c>
      <c r="E723" s="196">
        <v>0.5</v>
      </c>
      <c r="F723" s="177"/>
      <c r="G723" s="178"/>
      <c r="H723" s="196"/>
      <c r="I723" s="196">
        <v>0.5</v>
      </c>
      <c r="J723" s="178">
        <f t="shared" si="39"/>
        <v>1</v>
      </c>
      <c r="K723" s="177">
        <v>0.5</v>
      </c>
      <c r="L723" s="178">
        <f t="shared" si="37"/>
        <v>1</v>
      </c>
      <c r="M723" s="328">
        <v>0.3</v>
      </c>
      <c r="N723" s="178">
        <f t="shared" si="38"/>
        <v>0.6</v>
      </c>
      <c r="O723" s="186" t="s">
        <v>138</v>
      </c>
      <c r="P723" s="329">
        <v>2019</v>
      </c>
      <c r="T723" s="261"/>
    </row>
    <row r="724" spans="1:20" ht="30">
      <c r="A724" s="329">
        <v>662</v>
      </c>
      <c r="B724" s="187" t="s">
        <v>1324</v>
      </c>
      <c r="C724" s="188" t="s">
        <v>1325</v>
      </c>
      <c r="D724" s="196">
        <v>0.5</v>
      </c>
      <c r="E724" s="196">
        <v>0.5</v>
      </c>
      <c r="F724" s="177"/>
      <c r="G724" s="178"/>
      <c r="H724" s="196"/>
      <c r="I724" s="196">
        <v>0.5</v>
      </c>
      <c r="J724" s="178">
        <f t="shared" si="39"/>
        <v>1</v>
      </c>
      <c r="K724" s="177">
        <v>0.5</v>
      </c>
      <c r="L724" s="178">
        <f t="shared" si="37"/>
        <v>1</v>
      </c>
      <c r="M724" s="328">
        <v>0.3</v>
      </c>
      <c r="N724" s="178">
        <f t="shared" si="38"/>
        <v>0.6</v>
      </c>
      <c r="O724" s="186" t="s">
        <v>138</v>
      </c>
      <c r="P724" s="329">
        <v>2019</v>
      </c>
      <c r="T724" s="261"/>
    </row>
    <row r="725" spans="1:20" ht="30">
      <c r="A725" s="329">
        <v>663</v>
      </c>
      <c r="B725" s="187" t="s">
        <v>1326</v>
      </c>
      <c r="C725" s="188" t="s">
        <v>1327</v>
      </c>
      <c r="D725" s="196">
        <v>0.5</v>
      </c>
      <c r="E725" s="196">
        <v>0.5</v>
      </c>
      <c r="F725" s="177"/>
      <c r="G725" s="178"/>
      <c r="H725" s="196"/>
      <c r="I725" s="196">
        <v>0.5</v>
      </c>
      <c r="J725" s="178">
        <f t="shared" si="39"/>
        <v>1</v>
      </c>
      <c r="K725" s="177">
        <v>0.5</v>
      </c>
      <c r="L725" s="178">
        <f t="shared" si="37"/>
        <v>1</v>
      </c>
      <c r="M725" s="328">
        <v>0.3</v>
      </c>
      <c r="N725" s="178">
        <f t="shared" si="38"/>
        <v>0.6</v>
      </c>
      <c r="O725" s="186" t="s">
        <v>138</v>
      </c>
      <c r="P725" s="329">
        <v>2019</v>
      </c>
      <c r="T725" s="261"/>
    </row>
    <row r="726" spans="1:20" ht="45">
      <c r="A726" s="329">
        <v>664</v>
      </c>
      <c r="B726" s="187" t="s">
        <v>1328</v>
      </c>
      <c r="C726" s="188" t="s">
        <v>1329</v>
      </c>
      <c r="D726" s="196">
        <v>1.2</v>
      </c>
      <c r="E726" s="196">
        <v>1.2</v>
      </c>
      <c r="F726" s="177"/>
      <c r="G726" s="178"/>
      <c r="H726" s="196"/>
      <c r="I726" s="196">
        <v>0.9</v>
      </c>
      <c r="J726" s="178">
        <f t="shared" si="39"/>
        <v>0.75</v>
      </c>
      <c r="K726" s="177">
        <v>0.9</v>
      </c>
      <c r="L726" s="178">
        <f t="shared" si="37"/>
        <v>0.75</v>
      </c>
      <c r="M726" s="328">
        <v>0.5</v>
      </c>
      <c r="N726" s="178">
        <f t="shared" si="38"/>
        <v>0.41666666666666669</v>
      </c>
      <c r="O726" s="186" t="s">
        <v>138</v>
      </c>
      <c r="P726" s="329">
        <v>2019</v>
      </c>
      <c r="T726" s="261"/>
    </row>
    <row r="727" spans="1:20" ht="30">
      <c r="A727" s="329">
        <v>665</v>
      </c>
      <c r="B727" s="187" t="s">
        <v>1330</v>
      </c>
      <c r="C727" s="188" t="s">
        <v>1331</v>
      </c>
      <c r="D727" s="196">
        <v>1.3</v>
      </c>
      <c r="E727" s="196">
        <v>1.3</v>
      </c>
      <c r="F727" s="177"/>
      <c r="G727" s="178"/>
      <c r="H727" s="196"/>
      <c r="I727" s="196">
        <v>1</v>
      </c>
      <c r="J727" s="178">
        <f t="shared" si="39"/>
        <v>0.76923076923076916</v>
      </c>
      <c r="K727" s="177">
        <v>1</v>
      </c>
      <c r="L727" s="178">
        <f t="shared" si="37"/>
        <v>0.76923076923076916</v>
      </c>
      <c r="M727" s="328">
        <v>0.6</v>
      </c>
      <c r="N727" s="178">
        <f t="shared" si="38"/>
        <v>0.46153846153846151</v>
      </c>
      <c r="O727" s="186" t="s">
        <v>138</v>
      </c>
      <c r="P727" s="329">
        <v>2019</v>
      </c>
      <c r="T727" s="261"/>
    </row>
    <row r="728" spans="1:20" ht="30">
      <c r="A728" s="329">
        <v>666</v>
      </c>
      <c r="B728" s="187" t="s">
        <v>1332</v>
      </c>
      <c r="C728" s="188" t="s">
        <v>1333</v>
      </c>
      <c r="D728" s="196">
        <v>0.3</v>
      </c>
      <c r="E728" s="196">
        <v>0.3</v>
      </c>
      <c r="F728" s="177"/>
      <c r="G728" s="178"/>
      <c r="H728" s="196"/>
      <c r="I728" s="196">
        <v>0.3</v>
      </c>
      <c r="J728" s="178">
        <f t="shared" si="39"/>
        <v>1</v>
      </c>
      <c r="K728" s="177">
        <v>0.3</v>
      </c>
      <c r="L728" s="178">
        <f t="shared" si="37"/>
        <v>1</v>
      </c>
      <c r="M728" s="328">
        <v>0.3</v>
      </c>
      <c r="N728" s="178">
        <f t="shared" si="38"/>
        <v>1</v>
      </c>
      <c r="O728" s="186" t="s">
        <v>138</v>
      </c>
      <c r="P728" s="329">
        <v>2019</v>
      </c>
      <c r="T728" s="261"/>
    </row>
    <row r="729" spans="1:20" ht="30">
      <c r="A729" s="329">
        <v>667</v>
      </c>
      <c r="B729" s="187">
        <v>346341</v>
      </c>
      <c r="C729" s="188" t="s">
        <v>1334</v>
      </c>
      <c r="D729" s="196">
        <v>1.7</v>
      </c>
      <c r="E729" s="196">
        <v>1.7</v>
      </c>
      <c r="F729" s="177"/>
      <c r="G729" s="178"/>
      <c r="H729" s="196"/>
      <c r="I729" s="196">
        <v>1.7</v>
      </c>
      <c r="J729" s="178">
        <f t="shared" si="39"/>
        <v>1</v>
      </c>
      <c r="K729" s="177">
        <v>1.7</v>
      </c>
      <c r="L729" s="178">
        <f t="shared" si="37"/>
        <v>1</v>
      </c>
      <c r="M729" s="328">
        <v>1</v>
      </c>
      <c r="N729" s="178">
        <f t="shared" si="38"/>
        <v>0.58823529411764708</v>
      </c>
      <c r="O729" s="186" t="s">
        <v>138</v>
      </c>
      <c r="P729" s="329">
        <v>2019</v>
      </c>
      <c r="T729" s="261"/>
    </row>
    <row r="730" spans="1:20" ht="30">
      <c r="A730" s="329">
        <v>668</v>
      </c>
      <c r="B730" s="187" t="s">
        <v>1335</v>
      </c>
      <c r="C730" s="188" t="s">
        <v>1336</v>
      </c>
      <c r="D730" s="196">
        <v>0.1</v>
      </c>
      <c r="E730" s="196">
        <v>0.1</v>
      </c>
      <c r="F730" s="177"/>
      <c r="G730" s="178"/>
      <c r="H730" s="196"/>
      <c r="I730" s="196">
        <v>0.1</v>
      </c>
      <c r="J730" s="178">
        <f t="shared" si="39"/>
        <v>1</v>
      </c>
      <c r="K730" s="177">
        <v>0.1</v>
      </c>
      <c r="L730" s="178">
        <f t="shared" si="37"/>
        <v>1</v>
      </c>
      <c r="M730" s="328">
        <v>0.1</v>
      </c>
      <c r="N730" s="178">
        <f t="shared" si="38"/>
        <v>1</v>
      </c>
      <c r="O730" s="186" t="s">
        <v>138</v>
      </c>
      <c r="P730" s="329">
        <v>2019</v>
      </c>
      <c r="T730" s="261"/>
    </row>
    <row r="731" spans="1:20" ht="30">
      <c r="A731" s="329">
        <v>669</v>
      </c>
      <c r="B731" s="187" t="s">
        <v>1337</v>
      </c>
      <c r="C731" s="188" t="s">
        <v>1338</v>
      </c>
      <c r="D731" s="196">
        <v>0.3</v>
      </c>
      <c r="E731" s="196">
        <v>0.3</v>
      </c>
      <c r="F731" s="177"/>
      <c r="G731" s="178"/>
      <c r="H731" s="196"/>
      <c r="I731" s="196">
        <v>0.1</v>
      </c>
      <c r="J731" s="178">
        <f t="shared" si="39"/>
        <v>0.33333333333333337</v>
      </c>
      <c r="K731" s="177">
        <v>0.1</v>
      </c>
      <c r="L731" s="178">
        <f t="shared" si="37"/>
        <v>0.33333333333333337</v>
      </c>
      <c r="M731" s="328">
        <v>0.1</v>
      </c>
      <c r="N731" s="178">
        <f t="shared" si="38"/>
        <v>0.33333333333333337</v>
      </c>
      <c r="O731" s="186" t="s">
        <v>138</v>
      </c>
      <c r="P731" s="329">
        <v>2019</v>
      </c>
      <c r="T731" s="261"/>
    </row>
    <row r="732" spans="1:20" ht="30">
      <c r="A732" s="329">
        <v>670</v>
      </c>
      <c r="B732" s="187" t="s">
        <v>1339</v>
      </c>
      <c r="C732" s="188" t="s">
        <v>1340</v>
      </c>
      <c r="D732" s="196">
        <v>0.6</v>
      </c>
      <c r="E732" s="196">
        <v>0.6</v>
      </c>
      <c r="F732" s="177"/>
      <c r="G732" s="178"/>
      <c r="H732" s="196"/>
      <c r="I732" s="196">
        <v>0.5</v>
      </c>
      <c r="J732" s="178">
        <f t="shared" si="39"/>
        <v>0.83333333333333337</v>
      </c>
      <c r="K732" s="177">
        <v>0.5</v>
      </c>
      <c r="L732" s="178">
        <f t="shared" si="37"/>
        <v>0.83333333333333337</v>
      </c>
      <c r="M732" s="328">
        <v>0.5</v>
      </c>
      <c r="N732" s="178">
        <f t="shared" si="38"/>
        <v>0.83333333333333337</v>
      </c>
      <c r="O732" s="186" t="s">
        <v>138</v>
      </c>
      <c r="P732" s="329">
        <v>2019</v>
      </c>
      <c r="T732" s="261"/>
    </row>
    <row r="733" spans="1:20" ht="30">
      <c r="A733" s="329">
        <v>671</v>
      </c>
      <c r="B733" s="187" t="s">
        <v>1341</v>
      </c>
      <c r="C733" s="188" t="s">
        <v>1342</v>
      </c>
      <c r="D733" s="196">
        <v>0.3</v>
      </c>
      <c r="E733" s="196">
        <v>0.3</v>
      </c>
      <c r="F733" s="177"/>
      <c r="G733" s="178"/>
      <c r="H733" s="196"/>
      <c r="I733" s="196">
        <v>0.2</v>
      </c>
      <c r="J733" s="178">
        <f t="shared" si="39"/>
        <v>0.66666666666666674</v>
      </c>
      <c r="K733" s="177">
        <v>0.2</v>
      </c>
      <c r="L733" s="178">
        <f t="shared" si="37"/>
        <v>0.66666666666666674</v>
      </c>
      <c r="M733" s="328">
        <v>0.2</v>
      </c>
      <c r="N733" s="178">
        <f t="shared" si="38"/>
        <v>0.66666666666666674</v>
      </c>
      <c r="O733" s="186" t="s">
        <v>138</v>
      </c>
      <c r="P733" s="329">
        <v>2019</v>
      </c>
      <c r="T733" s="261"/>
    </row>
    <row r="734" spans="1:20" ht="30">
      <c r="A734" s="329">
        <v>672</v>
      </c>
      <c r="B734" s="187" t="s">
        <v>1343</v>
      </c>
      <c r="C734" s="188" t="s">
        <v>1344</v>
      </c>
      <c r="D734" s="196">
        <v>0.3</v>
      </c>
      <c r="E734" s="196">
        <v>0.3</v>
      </c>
      <c r="F734" s="177"/>
      <c r="G734" s="178"/>
      <c r="H734" s="196"/>
      <c r="I734" s="196">
        <v>0.2</v>
      </c>
      <c r="J734" s="178">
        <f t="shared" si="39"/>
        <v>0.66666666666666674</v>
      </c>
      <c r="K734" s="177">
        <v>0.2</v>
      </c>
      <c r="L734" s="178">
        <f t="shared" si="37"/>
        <v>0.66666666666666674</v>
      </c>
      <c r="M734" s="328">
        <v>0.2</v>
      </c>
      <c r="N734" s="178">
        <f t="shared" si="38"/>
        <v>0.66666666666666674</v>
      </c>
      <c r="O734" s="186" t="s">
        <v>138</v>
      </c>
      <c r="P734" s="329">
        <v>2019</v>
      </c>
      <c r="T734" s="261"/>
    </row>
    <row r="735" spans="1:20" ht="30">
      <c r="A735" s="329">
        <v>673</v>
      </c>
      <c r="B735" s="187" t="s">
        <v>1345</v>
      </c>
      <c r="C735" s="188" t="s">
        <v>1346</v>
      </c>
      <c r="D735" s="196">
        <v>0.3</v>
      </c>
      <c r="E735" s="196">
        <v>0.3</v>
      </c>
      <c r="F735" s="177"/>
      <c r="G735" s="178"/>
      <c r="H735" s="196"/>
      <c r="I735" s="196">
        <v>0.2</v>
      </c>
      <c r="J735" s="178">
        <f t="shared" si="39"/>
        <v>0.66666666666666674</v>
      </c>
      <c r="K735" s="177">
        <v>0.2</v>
      </c>
      <c r="L735" s="178">
        <f t="shared" si="37"/>
        <v>0.66666666666666674</v>
      </c>
      <c r="M735" s="328">
        <v>0.2</v>
      </c>
      <c r="N735" s="178">
        <f t="shared" si="38"/>
        <v>0.66666666666666674</v>
      </c>
      <c r="O735" s="186" t="s">
        <v>138</v>
      </c>
      <c r="P735" s="329">
        <v>2019</v>
      </c>
      <c r="T735" s="261"/>
    </row>
    <row r="736" spans="1:20" ht="30">
      <c r="A736" s="329">
        <v>674</v>
      </c>
      <c r="B736" s="187" t="s">
        <v>1347</v>
      </c>
      <c r="C736" s="188" t="s">
        <v>1348</v>
      </c>
      <c r="D736" s="196">
        <v>0.4</v>
      </c>
      <c r="E736" s="196">
        <v>0.4</v>
      </c>
      <c r="F736" s="177"/>
      <c r="G736" s="178"/>
      <c r="H736" s="196"/>
      <c r="I736" s="196">
        <v>0</v>
      </c>
      <c r="J736" s="178">
        <f t="shared" si="39"/>
        <v>0</v>
      </c>
      <c r="K736" s="177">
        <v>0</v>
      </c>
      <c r="L736" s="178">
        <f t="shared" si="37"/>
        <v>0</v>
      </c>
      <c r="M736" s="196">
        <v>0.4</v>
      </c>
      <c r="N736" s="178">
        <f t="shared" si="38"/>
        <v>1</v>
      </c>
      <c r="O736" s="186" t="s">
        <v>138</v>
      </c>
      <c r="P736" s="329">
        <v>2019</v>
      </c>
      <c r="T736" s="261"/>
    </row>
    <row r="737" spans="1:20" ht="30">
      <c r="A737" s="329">
        <v>675</v>
      </c>
      <c r="B737" s="187" t="s">
        <v>1349</v>
      </c>
      <c r="C737" s="188" t="s">
        <v>1350</v>
      </c>
      <c r="D737" s="196">
        <v>0.2</v>
      </c>
      <c r="E737" s="196">
        <v>0.2</v>
      </c>
      <c r="F737" s="177"/>
      <c r="G737" s="178"/>
      <c r="H737" s="196"/>
      <c r="I737" s="196">
        <v>0.2</v>
      </c>
      <c r="J737" s="178">
        <f t="shared" si="39"/>
        <v>1</v>
      </c>
      <c r="K737" s="177">
        <v>0.2</v>
      </c>
      <c r="L737" s="178">
        <f t="shared" si="37"/>
        <v>1</v>
      </c>
      <c r="M737" s="328">
        <v>0.2</v>
      </c>
      <c r="N737" s="178">
        <f t="shared" si="38"/>
        <v>1</v>
      </c>
      <c r="O737" s="186" t="s">
        <v>138</v>
      </c>
      <c r="P737" s="329">
        <v>2019</v>
      </c>
      <c r="T737" s="261"/>
    </row>
    <row r="738" spans="1:20" ht="30">
      <c r="A738" s="329">
        <v>676</v>
      </c>
      <c r="B738" s="187">
        <v>346012</v>
      </c>
      <c r="C738" s="188" t="s">
        <v>1351</v>
      </c>
      <c r="D738" s="196">
        <v>0.5</v>
      </c>
      <c r="E738" s="196">
        <v>0.5</v>
      </c>
      <c r="F738" s="177"/>
      <c r="G738" s="178"/>
      <c r="H738" s="196"/>
      <c r="I738" s="196">
        <v>0.2</v>
      </c>
      <c r="J738" s="178">
        <f t="shared" si="39"/>
        <v>0.4</v>
      </c>
      <c r="K738" s="177">
        <v>0.2</v>
      </c>
      <c r="L738" s="178">
        <f t="shared" si="37"/>
        <v>0.4</v>
      </c>
      <c r="M738" s="328">
        <v>0.2</v>
      </c>
      <c r="N738" s="178">
        <f t="shared" si="38"/>
        <v>0.4</v>
      </c>
      <c r="O738" s="186" t="s">
        <v>138</v>
      </c>
      <c r="P738" s="329">
        <v>2019</v>
      </c>
      <c r="T738" s="261"/>
    </row>
    <row r="739" spans="1:20" ht="30">
      <c r="A739" s="329">
        <v>677</v>
      </c>
      <c r="B739" s="187" t="s">
        <v>1352</v>
      </c>
      <c r="C739" s="188" t="s">
        <v>1353</v>
      </c>
      <c r="D739" s="196">
        <v>2.8</v>
      </c>
      <c r="E739" s="196">
        <v>2.8</v>
      </c>
      <c r="F739" s="177"/>
      <c r="G739" s="178"/>
      <c r="H739" s="196"/>
      <c r="I739" s="196">
        <v>0.9</v>
      </c>
      <c r="J739" s="178">
        <f t="shared" si="39"/>
        <v>0.32142857142857145</v>
      </c>
      <c r="K739" s="177">
        <v>0.9</v>
      </c>
      <c r="L739" s="178">
        <f t="shared" si="37"/>
        <v>0.32142857142857145</v>
      </c>
      <c r="M739" s="328">
        <v>0.7</v>
      </c>
      <c r="N739" s="178">
        <f t="shared" si="38"/>
        <v>0.25</v>
      </c>
      <c r="O739" s="186" t="s">
        <v>138</v>
      </c>
      <c r="P739" s="329">
        <v>2019</v>
      </c>
      <c r="T739" s="261"/>
    </row>
    <row r="740" spans="1:20" ht="30">
      <c r="A740" s="329">
        <v>678</v>
      </c>
      <c r="B740" s="187" t="s">
        <v>1354</v>
      </c>
      <c r="C740" s="188" t="s">
        <v>1355</v>
      </c>
      <c r="D740" s="196">
        <v>0.5</v>
      </c>
      <c r="E740" s="196">
        <v>0.5</v>
      </c>
      <c r="F740" s="177"/>
      <c r="G740" s="178"/>
      <c r="H740" s="196"/>
      <c r="I740" s="196">
        <v>0</v>
      </c>
      <c r="J740" s="178">
        <f t="shared" si="39"/>
        <v>0</v>
      </c>
      <c r="K740" s="177">
        <v>0</v>
      </c>
      <c r="L740" s="178">
        <f t="shared" si="37"/>
        <v>0</v>
      </c>
      <c r="M740" s="196">
        <v>0.5</v>
      </c>
      <c r="N740" s="178">
        <f t="shared" si="38"/>
        <v>1</v>
      </c>
      <c r="O740" s="186" t="s">
        <v>138</v>
      </c>
      <c r="P740" s="329">
        <v>2019</v>
      </c>
      <c r="T740" s="261"/>
    </row>
    <row r="741" spans="1:20" ht="30">
      <c r="A741" s="329">
        <v>679</v>
      </c>
      <c r="B741" s="187" t="s">
        <v>1356</v>
      </c>
      <c r="C741" s="188" t="s">
        <v>1357</v>
      </c>
      <c r="D741" s="196">
        <v>0.3</v>
      </c>
      <c r="E741" s="196">
        <v>0.3</v>
      </c>
      <c r="F741" s="177"/>
      <c r="G741" s="178"/>
      <c r="H741" s="196"/>
      <c r="I741" s="196">
        <v>0.3</v>
      </c>
      <c r="J741" s="178">
        <f t="shared" si="39"/>
        <v>1</v>
      </c>
      <c r="K741" s="177">
        <v>0.3</v>
      </c>
      <c r="L741" s="178">
        <f t="shared" si="37"/>
        <v>1</v>
      </c>
      <c r="M741" s="328">
        <v>0.3</v>
      </c>
      <c r="N741" s="178">
        <f t="shared" si="38"/>
        <v>1</v>
      </c>
      <c r="O741" s="186" t="s">
        <v>138</v>
      </c>
      <c r="P741" s="329">
        <v>2019</v>
      </c>
      <c r="T741" s="261"/>
    </row>
    <row r="742" spans="1:20" ht="30">
      <c r="A742" s="329">
        <v>680</v>
      </c>
      <c r="B742" s="187">
        <v>353896</v>
      </c>
      <c r="C742" s="188" t="s">
        <v>1358</v>
      </c>
      <c r="D742" s="196">
        <v>0.4</v>
      </c>
      <c r="E742" s="196">
        <v>0.4</v>
      </c>
      <c r="F742" s="177"/>
      <c r="G742" s="178"/>
      <c r="H742" s="196"/>
      <c r="I742" s="196">
        <v>0.2</v>
      </c>
      <c r="J742" s="178">
        <f t="shared" si="39"/>
        <v>0.5</v>
      </c>
      <c r="K742" s="177">
        <v>0.2</v>
      </c>
      <c r="L742" s="178">
        <f t="shared" si="37"/>
        <v>0.5</v>
      </c>
      <c r="M742" s="328">
        <v>0.2</v>
      </c>
      <c r="N742" s="178">
        <f t="shared" si="38"/>
        <v>0.5</v>
      </c>
      <c r="O742" s="186" t="s">
        <v>138</v>
      </c>
      <c r="P742" s="329">
        <v>2019</v>
      </c>
      <c r="T742" s="261"/>
    </row>
    <row r="743" spans="1:20" ht="30">
      <c r="A743" s="329">
        <v>681</v>
      </c>
      <c r="B743" s="187">
        <v>352661</v>
      </c>
      <c r="C743" s="188" t="s">
        <v>1359</v>
      </c>
      <c r="D743" s="196">
        <v>2</v>
      </c>
      <c r="E743" s="196">
        <v>2</v>
      </c>
      <c r="F743" s="177"/>
      <c r="G743" s="178"/>
      <c r="H743" s="196"/>
      <c r="I743" s="196">
        <v>1.6</v>
      </c>
      <c r="J743" s="178">
        <f t="shared" si="39"/>
        <v>0.8</v>
      </c>
      <c r="K743" s="177">
        <v>1.6</v>
      </c>
      <c r="L743" s="178">
        <f t="shared" si="37"/>
        <v>0.8</v>
      </c>
      <c r="M743" s="191">
        <v>1</v>
      </c>
      <c r="N743" s="178">
        <f t="shared" si="38"/>
        <v>0.5</v>
      </c>
      <c r="O743" s="186" t="s">
        <v>138</v>
      </c>
      <c r="P743" s="329">
        <v>2019</v>
      </c>
      <c r="T743" s="261"/>
    </row>
    <row r="744" spans="1:20" ht="30">
      <c r="A744" s="329">
        <v>682</v>
      </c>
      <c r="B744" s="187" t="s">
        <v>1360</v>
      </c>
      <c r="C744" s="188" t="s">
        <v>1361</v>
      </c>
      <c r="D744" s="196">
        <v>3</v>
      </c>
      <c r="E744" s="196">
        <v>3</v>
      </c>
      <c r="F744" s="177"/>
      <c r="G744" s="178"/>
      <c r="H744" s="196"/>
      <c r="I744" s="196">
        <v>0.8</v>
      </c>
      <c r="J744" s="178">
        <f t="shared" si="39"/>
        <v>0.26666666666666666</v>
      </c>
      <c r="K744" s="177">
        <v>3</v>
      </c>
      <c r="L744" s="178">
        <f t="shared" si="37"/>
        <v>1</v>
      </c>
      <c r="M744" s="328">
        <v>3</v>
      </c>
      <c r="N744" s="178">
        <f t="shared" si="38"/>
        <v>1</v>
      </c>
      <c r="O744" s="186" t="s">
        <v>138</v>
      </c>
      <c r="P744" s="329">
        <v>2019</v>
      </c>
      <c r="T744" s="261"/>
    </row>
    <row r="745" spans="1:20" ht="30">
      <c r="A745" s="329">
        <v>683</v>
      </c>
      <c r="B745" s="187" t="s">
        <v>1362</v>
      </c>
      <c r="C745" s="188" t="s">
        <v>1363</v>
      </c>
      <c r="D745" s="196">
        <v>1.5</v>
      </c>
      <c r="E745" s="196">
        <v>1.5</v>
      </c>
      <c r="F745" s="177"/>
      <c r="G745" s="178"/>
      <c r="H745" s="196"/>
      <c r="I745" s="196">
        <v>1</v>
      </c>
      <c r="J745" s="178">
        <f t="shared" si="39"/>
        <v>0.66666666666666663</v>
      </c>
      <c r="K745" s="177">
        <v>1</v>
      </c>
      <c r="L745" s="178">
        <f t="shared" si="37"/>
        <v>0.66666666666666663</v>
      </c>
      <c r="M745" s="328">
        <v>1.5</v>
      </c>
      <c r="N745" s="178">
        <f t="shared" si="38"/>
        <v>1</v>
      </c>
      <c r="O745" s="186" t="s">
        <v>138</v>
      </c>
      <c r="P745" s="329">
        <v>2019</v>
      </c>
      <c r="T745" s="261"/>
    </row>
    <row r="746" spans="1:20" ht="30">
      <c r="A746" s="329">
        <v>684</v>
      </c>
      <c r="B746" s="187" t="s">
        <v>1364</v>
      </c>
      <c r="C746" s="188" t="s">
        <v>1365</v>
      </c>
      <c r="D746" s="196">
        <v>0.6</v>
      </c>
      <c r="E746" s="196">
        <v>0.6</v>
      </c>
      <c r="F746" s="177"/>
      <c r="G746" s="178"/>
      <c r="H746" s="196"/>
      <c r="I746" s="196">
        <v>0.3</v>
      </c>
      <c r="J746" s="178">
        <f t="shared" si="39"/>
        <v>0.5</v>
      </c>
      <c r="K746" s="177">
        <v>0.3</v>
      </c>
      <c r="L746" s="178">
        <f t="shared" ref="L746:L808" si="40">K746/E746</f>
        <v>0.5</v>
      </c>
      <c r="M746" s="328">
        <v>0.3</v>
      </c>
      <c r="N746" s="178">
        <f t="shared" ref="N746:N808" si="41">M746/E746</f>
        <v>0.5</v>
      </c>
      <c r="O746" s="186" t="s">
        <v>138</v>
      </c>
      <c r="P746" s="329">
        <v>2019</v>
      </c>
      <c r="T746" s="261"/>
    </row>
    <row r="747" spans="1:20" ht="30">
      <c r="A747" s="329">
        <v>685</v>
      </c>
      <c r="B747" s="187" t="s">
        <v>1366</v>
      </c>
      <c r="C747" s="188" t="s">
        <v>1367</v>
      </c>
      <c r="D747" s="196">
        <v>1.1000000000000001</v>
      </c>
      <c r="E747" s="196">
        <v>1.1000000000000001</v>
      </c>
      <c r="F747" s="177"/>
      <c r="G747" s="178"/>
      <c r="H747" s="196"/>
      <c r="I747" s="196">
        <v>0.6</v>
      </c>
      <c r="J747" s="178">
        <f t="shared" si="39"/>
        <v>0.54545454545454541</v>
      </c>
      <c r="K747" s="177">
        <v>0.6</v>
      </c>
      <c r="L747" s="178">
        <f t="shared" si="40"/>
        <v>0.54545454545454541</v>
      </c>
      <c r="M747" s="328">
        <v>1.1000000000000001</v>
      </c>
      <c r="N747" s="178">
        <f t="shared" si="41"/>
        <v>1</v>
      </c>
      <c r="O747" s="186" t="s">
        <v>138</v>
      </c>
      <c r="P747" s="329">
        <v>2019</v>
      </c>
      <c r="T747" s="261"/>
    </row>
    <row r="748" spans="1:20" ht="30">
      <c r="A748" s="329">
        <v>686</v>
      </c>
      <c r="B748" s="187" t="s">
        <v>1368</v>
      </c>
      <c r="C748" s="188" t="s">
        <v>1369</v>
      </c>
      <c r="D748" s="196">
        <v>0.3</v>
      </c>
      <c r="E748" s="196">
        <v>0.3</v>
      </c>
      <c r="F748" s="177"/>
      <c r="G748" s="178"/>
      <c r="H748" s="196"/>
      <c r="I748" s="196">
        <v>0</v>
      </c>
      <c r="J748" s="178">
        <f t="shared" si="39"/>
        <v>0</v>
      </c>
      <c r="K748" s="177">
        <v>0</v>
      </c>
      <c r="L748" s="178">
        <f t="shared" si="40"/>
        <v>0</v>
      </c>
      <c r="M748" s="328">
        <v>0.3</v>
      </c>
      <c r="N748" s="178">
        <f t="shared" si="41"/>
        <v>1</v>
      </c>
      <c r="O748" s="186" t="s">
        <v>138</v>
      </c>
      <c r="P748" s="329">
        <v>2019</v>
      </c>
      <c r="T748" s="261"/>
    </row>
    <row r="749" spans="1:20" ht="30">
      <c r="A749" s="329">
        <v>687</v>
      </c>
      <c r="B749" s="187" t="s">
        <v>1370</v>
      </c>
      <c r="C749" s="188" t="s">
        <v>1371</v>
      </c>
      <c r="D749" s="196">
        <v>0.8</v>
      </c>
      <c r="E749" s="196">
        <v>0.8</v>
      </c>
      <c r="F749" s="177"/>
      <c r="G749" s="178"/>
      <c r="H749" s="196"/>
      <c r="I749" s="196">
        <v>0.4</v>
      </c>
      <c r="J749" s="178">
        <f t="shared" si="39"/>
        <v>0.5</v>
      </c>
      <c r="K749" s="177">
        <v>0.4</v>
      </c>
      <c r="L749" s="178">
        <f t="shared" si="40"/>
        <v>0.5</v>
      </c>
      <c r="M749" s="328">
        <v>0.8</v>
      </c>
      <c r="N749" s="178">
        <f t="shared" si="41"/>
        <v>1</v>
      </c>
      <c r="O749" s="186" t="s">
        <v>138</v>
      </c>
      <c r="P749" s="329">
        <v>2019</v>
      </c>
      <c r="T749" s="261"/>
    </row>
    <row r="750" spans="1:20" ht="30">
      <c r="A750" s="329">
        <v>688</v>
      </c>
      <c r="B750" s="187" t="s">
        <v>1372</v>
      </c>
      <c r="C750" s="188" t="s">
        <v>1373</v>
      </c>
      <c r="D750" s="196">
        <v>0.4</v>
      </c>
      <c r="E750" s="196">
        <v>0.4</v>
      </c>
      <c r="F750" s="177"/>
      <c r="G750" s="178"/>
      <c r="H750" s="196"/>
      <c r="I750" s="196">
        <v>0.4</v>
      </c>
      <c r="J750" s="178">
        <f t="shared" si="39"/>
        <v>1</v>
      </c>
      <c r="K750" s="177">
        <v>0.4</v>
      </c>
      <c r="L750" s="178">
        <f t="shared" si="40"/>
        <v>1</v>
      </c>
      <c r="M750" s="328">
        <v>0.4</v>
      </c>
      <c r="N750" s="178">
        <f t="shared" si="41"/>
        <v>1</v>
      </c>
      <c r="O750" s="186" t="s">
        <v>138</v>
      </c>
      <c r="P750" s="329">
        <v>2019</v>
      </c>
      <c r="T750" s="261"/>
    </row>
    <row r="751" spans="1:20" ht="30">
      <c r="A751" s="329">
        <v>689</v>
      </c>
      <c r="B751" s="187" t="s">
        <v>1374</v>
      </c>
      <c r="C751" s="188" t="s">
        <v>1375</v>
      </c>
      <c r="D751" s="196">
        <v>1.2</v>
      </c>
      <c r="E751" s="196">
        <v>1.2</v>
      </c>
      <c r="F751" s="177"/>
      <c r="G751" s="178"/>
      <c r="H751" s="196"/>
      <c r="I751" s="196">
        <v>1.2</v>
      </c>
      <c r="J751" s="178">
        <f t="shared" si="39"/>
        <v>1</v>
      </c>
      <c r="K751" s="177">
        <v>1.2</v>
      </c>
      <c r="L751" s="178">
        <f t="shared" si="40"/>
        <v>1</v>
      </c>
      <c r="M751" s="328">
        <v>0.9</v>
      </c>
      <c r="N751" s="178">
        <f t="shared" si="41"/>
        <v>0.75</v>
      </c>
      <c r="O751" s="186" t="s">
        <v>138</v>
      </c>
      <c r="P751" s="329">
        <v>2019</v>
      </c>
      <c r="T751" s="261"/>
    </row>
    <row r="752" spans="1:20" ht="30">
      <c r="A752" s="329">
        <v>690</v>
      </c>
      <c r="B752" s="187">
        <v>353984</v>
      </c>
      <c r="C752" s="188" t="s">
        <v>1376</v>
      </c>
      <c r="D752" s="196">
        <v>0.5</v>
      </c>
      <c r="E752" s="196">
        <v>0.5</v>
      </c>
      <c r="F752" s="177"/>
      <c r="G752" s="178"/>
      <c r="H752" s="196"/>
      <c r="I752" s="196">
        <v>0</v>
      </c>
      <c r="J752" s="178">
        <f t="shared" si="39"/>
        <v>0</v>
      </c>
      <c r="K752" s="177">
        <v>0</v>
      </c>
      <c r="L752" s="178">
        <f t="shared" si="40"/>
        <v>0</v>
      </c>
      <c r="M752" s="196">
        <v>0</v>
      </c>
      <c r="N752" s="178">
        <f t="shared" si="41"/>
        <v>0</v>
      </c>
      <c r="O752" s="186" t="s">
        <v>138</v>
      </c>
      <c r="P752" s="329">
        <v>2019</v>
      </c>
      <c r="T752" s="261"/>
    </row>
    <row r="753" spans="1:20" ht="30">
      <c r="A753" s="329">
        <v>691</v>
      </c>
      <c r="B753" s="187" t="s">
        <v>1377</v>
      </c>
      <c r="C753" s="188" t="s">
        <v>1378</v>
      </c>
      <c r="D753" s="196">
        <v>0.3</v>
      </c>
      <c r="E753" s="196">
        <v>0.3</v>
      </c>
      <c r="F753" s="177"/>
      <c r="G753" s="178"/>
      <c r="H753" s="196"/>
      <c r="I753" s="196">
        <v>0.3</v>
      </c>
      <c r="J753" s="178">
        <f t="shared" si="39"/>
        <v>1</v>
      </c>
      <c r="K753" s="177">
        <v>0.3</v>
      </c>
      <c r="L753" s="178">
        <f t="shared" si="40"/>
        <v>1</v>
      </c>
      <c r="M753" s="328">
        <v>0.3</v>
      </c>
      <c r="N753" s="178">
        <f t="shared" si="41"/>
        <v>1</v>
      </c>
      <c r="O753" s="186" t="s">
        <v>138</v>
      </c>
      <c r="P753" s="329">
        <v>2019</v>
      </c>
      <c r="T753" s="261"/>
    </row>
    <row r="754" spans="1:20" ht="30">
      <c r="A754" s="329">
        <v>692</v>
      </c>
      <c r="B754" s="187" t="s">
        <v>1379</v>
      </c>
      <c r="C754" s="188" t="s">
        <v>1380</v>
      </c>
      <c r="D754" s="196">
        <v>0.2</v>
      </c>
      <c r="E754" s="196">
        <v>0.2</v>
      </c>
      <c r="F754" s="177"/>
      <c r="G754" s="178"/>
      <c r="H754" s="196"/>
      <c r="I754" s="196">
        <v>0.1</v>
      </c>
      <c r="J754" s="178">
        <f t="shared" si="39"/>
        <v>0.5</v>
      </c>
      <c r="K754" s="177">
        <v>0.1</v>
      </c>
      <c r="L754" s="178">
        <f t="shared" si="40"/>
        <v>0.5</v>
      </c>
      <c r="M754" s="190">
        <v>0.2</v>
      </c>
      <c r="N754" s="178">
        <f t="shared" si="41"/>
        <v>1</v>
      </c>
      <c r="O754" s="186" t="s">
        <v>138</v>
      </c>
      <c r="P754" s="329">
        <v>2019</v>
      </c>
      <c r="T754" s="261"/>
    </row>
    <row r="755" spans="1:20" ht="30">
      <c r="A755" s="329">
        <v>693</v>
      </c>
      <c r="B755" s="187" t="s">
        <v>1381</v>
      </c>
      <c r="C755" s="188" t="s">
        <v>1382</v>
      </c>
      <c r="D755" s="196">
        <v>0.3</v>
      </c>
      <c r="E755" s="196">
        <v>0.3</v>
      </c>
      <c r="F755" s="177"/>
      <c r="G755" s="178"/>
      <c r="H755" s="196"/>
      <c r="I755" s="196">
        <v>0</v>
      </c>
      <c r="J755" s="178">
        <f t="shared" si="39"/>
        <v>0</v>
      </c>
      <c r="K755" s="177">
        <v>0</v>
      </c>
      <c r="L755" s="178">
        <f t="shared" si="40"/>
        <v>0</v>
      </c>
      <c r="M755" s="190">
        <v>0.3</v>
      </c>
      <c r="N755" s="178">
        <f t="shared" si="41"/>
        <v>1</v>
      </c>
      <c r="O755" s="186" t="s">
        <v>138</v>
      </c>
      <c r="P755" s="329">
        <v>2019</v>
      </c>
      <c r="T755" s="261"/>
    </row>
    <row r="756" spans="1:20" ht="30">
      <c r="A756" s="329">
        <v>694</v>
      </c>
      <c r="B756" s="187" t="s">
        <v>1383</v>
      </c>
      <c r="C756" s="188" t="s">
        <v>1384</v>
      </c>
      <c r="D756" s="196">
        <v>0.2</v>
      </c>
      <c r="E756" s="196">
        <v>0.2</v>
      </c>
      <c r="F756" s="177"/>
      <c r="G756" s="178"/>
      <c r="H756" s="196"/>
      <c r="I756" s="196">
        <v>0</v>
      </c>
      <c r="J756" s="178">
        <f t="shared" si="39"/>
        <v>0</v>
      </c>
      <c r="K756" s="177">
        <v>0</v>
      </c>
      <c r="L756" s="178">
        <f t="shared" si="40"/>
        <v>0</v>
      </c>
      <c r="M756" s="190">
        <v>0.2</v>
      </c>
      <c r="N756" s="178">
        <f t="shared" si="41"/>
        <v>1</v>
      </c>
      <c r="O756" s="186" t="s">
        <v>138</v>
      </c>
      <c r="P756" s="329">
        <v>2019</v>
      </c>
      <c r="T756" s="261"/>
    </row>
    <row r="757" spans="1:20" ht="30">
      <c r="A757" s="329">
        <v>695</v>
      </c>
      <c r="B757" s="187" t="s">
        <v>1385</v>
      </c>
      <c r="C757" s="188" t="s">
        <v>1386</v>
      </c>
      <c r="D757" s="196">
        <v>0.2</v>
      </c>
      <c r="E757" s="196">
        <v>0.2</v>
      </c>
      <c r="F757" s="177"/>
      <c r="G757" s="178"/>
      <c r="H757" s="196"/>
      <c r="I757" s="196">
        <v>0.1</v>
      </c>
      <c r="J757" s="178">
        <f t="shared" si="39"/>
        <v>0.5</v>
      </c>
      <c r="K757" s="177">
        <v>0.1</v>
      </c>
      <c r="L757" s="178">
        <f t="shared" si="40"/>
        <v>0.5</v>
      </c>
      <c r="M757" s="190">
        <v>0.2</v>
      </c>
      <c r="N757" s="178">
        <f t="shared" si="41"/>
        <v>1</v>
      </c>
      <c r="O757" s="186" t="s">
        <v>138</v>
      </c>
      <c r="P757" s="329">
        <v>2019</v>
      </c>
      <c r="T757" s="261"/>
    </row>
    <row r="758" spans="1:20" ht="30">
      <c r="A758" s="329">
        <v>696</v>
      </c>
      <c r="B758" s="187">
        <v>353983</v>
      </c>
      <c r="C758" s="188" t="s">
        <v>1387</v>
      </c>
      <c r="D758" s="196">
        <v>0.5</v>
      </c>
      <c r="E758" s="196">
        <v>0.5</v>
      </c>
      <c r="F758" s="177"/>
      <c r="G758" s="178"/>
      <c r="H758" s="196"/>
      <c r="I758" s="196">
        <v>0</v>
      </c>
      <c r="J758" s="178">
        <f t="shared" si="39"/>
        <v>0</v>
      </c>
      <c r="K758" s="177">
        <v>0</v>
      </c>
      <c r="L758" s="178">
        <f t="shared" si="40"/>
        <v>0</v>
      </c>
      <c r="M758" s="190">
        <v>0.5</v>
      </c>
      <c r="N758" s="178">
        <f t="shared" si="41"/>
        <v>1</v>
      </c>
      <c r="O758" s="186" t="s">
        <v>138</v>
      </c>
      <c r="P758" s="329">
        <v>2019</v>
      </c>
      <c r="T758" s="261"/>
    </row>
    <row r="759" spans="1:20" ht="30">
      <c r="A759" s="329">
        <v>697</v>
      </c>
      <c r="B759" s="187" t="s">
        <v>1388</v>
      </c>
      <c r="C759" s="188" t="s">
        <v>1389</v>
      </c>
      <c r="D759" s="196">
        <v>0.2</v>
      </c>
      <c r="E759" s="196">
        <v>0.2</v>
      </c>
      <c r="F759" s="177"/>
      <c r="G759" s="178"/>
      <c r="H759" s="196"/>
      <c r="I759" s="196">
        <v>0</v>
      </c>
      <c r="J759" s="178">
        <f t="shared" si="39"/>
        <v>0</v>
      </c>
      <c r="K759" s="177">
        <v>0</v>
      </c>
      <c r="L759" s="178">
        <f t="shared" si="40"/>
        <v>0</v>
      </c>
      <c r="M759" s="190">
        <v>0.2</v>
      </c>
      <c r="N759" s="178">
        <f t="shared" si="41"/>
        <v>1</v>
      </c>
      <c r="O759" s="186" t="s">
        <v>138</v>
      </c>
      <c r="P759" s="329">
        <v>2019</v>
      </c>
      <c r="T759" s="261"/>
    </row>
    <row r="760" spans="1:20" ht="30">
      <c r="A760" s="329">
        <v>698</v>
      </c>
      <c r="B760" s="187" t="s">
        <v>1390</v>
      </c>
      <c r="C760" s="188" t="s">
        <v>1391</v>
      </c>
      <c r="D760" s="196">
        <v>0.2</v>
      </c>
      <c r="E760" s="196">
        <v>0.2</v>
      </c>
      <c r="F760" s="177"/>
      <c r="G760" s="178"/>
      <c r="H760" s="196"/>
      <c r="I760" s="196">
        <v>0.2</v>
      </c>
      <c r="J760" s="178">
        <f t="shared" si="39"/>
        <v>1</v>
      </c>
      <c r="K760" s="177">
        <v>0.2</v>
      </c>
      <c r="L760" s="178">
        <f t="shared" si="40"/>
        <v>1</v>
      </c>
      <c r="M760" s="328">
        <v>0.2</v>
      </c>
      <c r="N760" s="178">
        <f t="shared" si="41"/>
        <v>1</v>
      </c>
      <c r="O760" s="186" t="s">
        <v>138</v>
      </c>
      <c r="P760" s="329">
        <v>2019</v>
      </c>
      <c r="T760" s="261"/>
    </row>
    <row r="761" spans="1:20" ht="30">
      <c r="A761" s="329">
        <v>699</v>
      </c>
      <c r="B761" s="187" t="s">
        <v>1392</v>
      </c>
      <c r="C761" s="188" t="s">
        <v>1393</v>
      </c>
      <c r="D761" s="196">
        <v>0.4</v>
      </c>
      <c r="E761" s="196">
        <v>0.4</v>
      </c>
      <c r="F761" s="177"/>
      <c r="G761" s="178"/>
      <c r="H761" s="196"/>
      <c r="I761" s="196">
        <v>0.3</v>
      </c>
      <c r="J761" s="178">
        <f t="shared" si="39"/>
        <v>0.74999999999999989</v>
      </c>
      <c r="K761" s="177">
        <v>0.3</v>
      </c>
      <c r="L761" s="178">
        <f t="shared" si="40"/>
        <v>0.74999999999999989</v>
      </c>
      <c r="M761" s="328">
        <v>0.3</v>
      </c>
      <c r="N761" s="178">
        <f t="shared" si="41"/>
        <v>0.74999999999999989</v>
      </c>
      <c r="O761" s="186" t="s">
        <v>138</v>
      </c>
      <c r="P761" s="329">
        <v>2019</v>
      </c>
      <c r="T761" s="261"/>
    </row>
    <row r="762" spans="1:20" ht="30">
      <c r="A762" s="329">
        <v>700</v>
      </c>
      <c r="B762" s="187" t="s">
        <v>1394</v>
      </c>
      <c r="C762" s="188" t="s">
        <v>1395</v>
      </c>
      <c r="D762" s="196">
        <v>0.5</v>
      </c>
      <c r="E762" s="196">
        <v>0.5</v>
      </c>
      <c r="F762" s="177"/>
      <c r="G762" s="178"/>
      <c r="H762" s="196"/>
      <c r="I762" s="196">
        <v>0</v>
      </c>
      <c r="J762" s="178">
        <f t="shared" si="39"/>
        <v>0</v>
      </c>
      <c r="K762" s="177">
        <v>0</v>
      </c>
      <c r="L762" s="178">
        <f t="shared" si="40"/>
        <v>0</v>
      </c>
      <c r="M762" s="328">
        <v>0</v>
      </c>
      <c r="N762" s="178">
        <f t="shared" si="41"/>
        <v>0</v>
      </c>
      <c r="O762" s="186" t="s">
        <v>138</v>
      </c>
      <c r="P762" s="329">
        <v>2019</v>
      </c>
      <c r="T762" s="261"/>
    </row>
    <row r="763" spans="1:20" ht="30">
      <c r="A763" s="329">
        <v>701</v>
      </c>
      <c r="B763" s="187" t="s">
        <v>1396</v>
      </c>
      <c r="C763" s="188" t="s">
        <v>1397</v>
      </c>
      <c r="D763" s="196">
        <v>0.5</v>
      </c>
      <c r="E763" s="196">
        <v>0.5</v>
      </c>
      <c r="F763" s="177"/>
      <c r="G763" s="178"/>
      <c r="H763" s="196"/>
      <c r="I763" s="196">
        <v>0.2</v>
      </c>
      <c r="J763" s="178">
        <f t="shared" si="39"/>
        <v>0.4</v>
      </c>
      <c r="K763" s="177">
        <v>0.2</v>
      </c>
      <c r="L763" s="178">
        <f t="shared" si="40"/>
        <v>0.4</v>
      </c>
      <c r="M763" s="328">
        <v>0.5</v>
      </c>
      <c r="N763" s="178">
        <f t="shared" si="41"/>
        <v>1</v>
      </c>
      <c r="O763" s="186" t="s">
        <v>138</v>
      </c>
      <c r="P763" s="329">
        <v>2019</v>
      </c>
      <c r="T763" s="261"/>
    </row>
    <row r="764" spans="1:20" ht="30">
      <c r="A764" s="329">
        <v>702</v>
      </c>
      <c r="B764" s="187">
        <v>353906</v>
      </c>
      <c r="C764" s="188" t="s">
        <v>1398</v>
      </c>
      <c r="D764" s="196">
        <v>0.3</v>
      </c>
      <c r="E764" s="196">
        <v>0.3</v>
      </c>
      <c r="F764" s="177"/>
      <c r="G764" s="178"/>
      <c r="H764" s="196"/>
      <c r="I764" s="196">
        <v>0.2</v>
      </c>
      <c r="J764" s="178">
        <f t="shared" si="39"/>
        <v>0.66666666666666674</v>
      </c>
      <c r="K764" s="177">
        <v>0.2</v>
      </c>
      <c r="L764" s="178">
        <f t="shared" si="40"/>
        <v>0.66666666666666674</v>
      </c>
      <c r="M764" s="328">
        <v>0.2</v>
      </c>
      <c r="N764" s="178">
        <f t="shared" si="41"/>
        <v>0.66666666666666674</v>
      </c>
      <c r="O764" s="186" t="s">
        <v>138</v>
      </c>
      <c r="P764" s="329">
        <v>2019</v>
      </c>
      <c r="T764" s="261"/>
    </row>
    <row r="765" spans="1:20" ht="30">
      <c r="A765" s="329">
        <v>703</v>
      </c>
      <c r="B765" s="187" t="s">
        <v>1399</v>
      </c>
      <c r="C765" s="188" t="s">
        <v>1400</v>
      </c>
      <c r="D765" s="196">
        <v>0.4</v>
      </c>
      <c r="E765" s="196">
        <v>0.4</v>
      </c>
      <c r="F765" s="177"/>
      <c r="G765" s="178"/>
      <c r="H765" s="196"/>
      <c r="I765" s="196">
        <v>0.2</v>
      </c>
      <c r="J765" s="178">
        <f t="shared" si="39"/>
        <v>0.5</v>
      </c>
      <c r="K765" s="177">
        <v>0.2</v>
      </c>
      <c r="L765" s="178">
        <f t="shared" si="40"/>
        <v>0.5</v>
      </c>
      <c r="M765" s="328">
        <v>0.2</v>
      </c>
      <c r="N765" s="178">
        <f t="shared" si="41"/>
        <v>0.5</v>
      </c>
      <c r="O765" s="186" t="s">
        <v>138</v>
      </c>
      <c r="P765" s="329">
        <v>2019</v>
      </c>
      <c r="T765" s="261"/>
    </row>
    <row r="766" spans="1:20" ht="30">
      <c r="A766" s="329">
        <v>704</v>
      </c>
      <c r="B766" s="187" t="s">
        <v>1401</v>
      </c>
      <c r="C766" s="188" t="s">
        <v>1402</v>
      </c>
      <c r="D766" s="196">
        <v>1</v>
      </c>
      <c r="E766" s="196">
        <v>1</v>
      </c>
      <c r="F766" s="177"/>
      <c r="G766" s="178"/>
      <c r="H766" s="196"/>
      <c r="I766" s="196">
        <v>0.2</v>
      </c>
      <c r="J766" s="178">
        <f t="shared" si="39"/>
        <v>0.2</v>
      </c>
      <c r="K766" s="177">
        <v>0.2</v>
      </c>
      <c r="L766" s="178">
        <f t="shared" si="40"/>
        <v>0.2</v>
      </c>
      <c r="M766" s="328">
        <v>1</v>
      </c>
      <c r="N766" s="178">
        <f t="shared" si="41"/>
        <v>1</v>
      </c>
      <c r="O766" s="186" t="s">
        <v>138</v>
      </c>
      <c r="P766" s="329">
        <v>2019</v>
      </c>
      <c r="T766" s="261"/>
    </row>
    <row r="767" spans="1:20" ht="30">
      <c r="A767" s="329">
        <v>705</v>
      </c>
      <c r="B767" s="187">
        <v>353820</v>
      </c>
      <c r="C767" s="188" t="s">
        <v>1403</v>
      </c>
      <c r="D767" s="196">
        <v>1.9</v>
      </c>
      <c r="E767" s="196">
        <v>1.9</v>
      </c>
      <c r="F767" s="177"/>
      <c r="G767" s="178"/>
      <c r="H767" s="196"/>
      <c r="I767" s="196">
        <v>1.5</v>
      </c>
      <c r="J767" s="178">
        <f t="shared" si="39"/>
        <v>0.78947368421052633</v>
      </c>
      <c r="K767" s="177">
        <v>1.5</v>
      </c>
      <c r="L767" s="178">
        <f t="shared" si="40"/>
        <v>0.78947368421052633</v>
      </c>
      <c r="M767" s="190">
        <v>1.9</v>
      </c>
      <c r="N767" s="178">
        <f t="shared" si="41"/>
        <v>1</v>
      </c>
      <c r="O767" s="186" t="s">
        <v>138</v>
      </c>
      <c r="P767" s="329">
        <v>2019</v>
      </c>
      <c r="T767" s="261"/>
    </row>
    <row r="768" spans="1:20" ht="30">
      <c r="A768" s="329">
        <v>706</v>
      </c>
      <c r="B768" s="187" t="s">
        <v>1404</v>
      </c>
      <c r="C768" s="188" t="s">
        <v>1405</v>
      </c>
      <c r="D768" s="196">
        <v>0.7</v>
      </c>
      <c r="E768" s="196">
        <v>0.7</v>
      </c>
      <c r="F768" s="177"/>
      <c r="G768" s="178"/>
      <c r="H768" s="196"/>
      <c r="I768" s="196">
        <v>0.5</v>
      </c>
      <c r="J768" s="178">
        <f t="shared" ref="J768:J831" si="42">I768/E768</f>
        <v>0.7142857142857143</v>
      </c>
      <c r="K768" s="177">
        <v>0.5</v>
      </c>
      <c r="L768" s="178">
        <f t="shared" si="40"/>
        <v>0.7142857142857143</v>
      </c>
      <c r="M768" s="190">
        <v>0.7</v>
      </c>
      <c r="N768" s="178">
        <f t="shared" si="41"/>
        <v>1</v>
      </c>
      <c r="O768" s="186" t="s">
        <v>138</v>
      </c>
      <c r="P768" s="329">
        <v>2019</v>
      </c>
      <c r="T768" s="261"/>
    </row>
    <row r="769" spans="1:20" ht="30">
      <c r="A769" s="329">
        <v>707</v>
      </c>
      <c r="B769" s="187" t="s">
        <v>1406</v>
      </c>
      <c r="C769" s="188" t="s">
        <v>1407</v>
      </c>
      <c r="D769" s="196">
        <v>0.4</v>
      </c>
      <c r="E769" s="196">
        <v>0.4</v>
      </c>
      <c r="F769" s="177"/>
      <c r="G769" s="178"/>
      <c r="H769" s="196"/>
      <c r="I769" s="196">
        <v>0.3</v>
      </c>
      <c r="J769" s="178">
        <f t="shared" si="42"/>
        <v>0.74999999999999989</v>
      </c>
      <c r="K769" s="177">
        <v>0.3</v>
      </c>
      <c r="L769" s="178">
        <f t="shared" si="40"/>
        <v>0.74999999999999989</v>
      </c>
      <c r="M769" s="328">
        <v>0.4</v>
      </c>
      <c r="N769" s="178">
        <f t="shared" si="41"/>
        <v>1</v>
      </c>
      <c r="O769" s="186" t="s">
        <v>138</v>
      </c>
      <c r="P769" s="329">
        <v>2019</v>
      </c>
      <c r="T769" s="261"/>
    </row>
    <row r="770" spans="1:20" ht="30">
      <c r="A770" s="329">
        <v>708</v>
      </c>
      <c r="B770" s="187" t="s">
        <v>1408</v>
      </c>
      <c r="C770" s="188" t="s">
        <v>1409</v>
      </c>
      <c r="D770" s="196">
        <v>0.8</v>
      </c>
      <c r="E770" s="196">
        <v>0.8</v>
      </c>
      <c r="F770" s="177"/>
      <c r="G770" s="178"/>
      <c r="H770" s="196"/>
      <c r="I770" s="196">
        <v>0.1</v>
      </c>
      <c r="J770" s="178">
        <f t="shared" si="42"/>
        <v>0.125</v>
      </c>
      <c r="K770" s="177">
        <v>0.1</v>
      </c>
      <c r="L770" s="178">
        <f t="shared" si="40"/>
        <v>0.125</v>
      </c>
      <c r="M770" s="328">
        <v>0.8</v>
      </c>
      <c r="N770" s="178">
        <f t="shared" si="41"/>
        <v>1</v>
      </c>
      <c r="O770" s="186" t="s">
        <v>138</v>
      </c>
      <c r="P770" s="329">
        <v>2019</v>
      </c>
      <c r="T770" s="261"/>
    </row>
    <row r="771" spans="1:20" ht="30">
      <c r="A771" s="329">
        <v>709</v>
      </c>
      <c r="B771" s="187" t="s">
        <v>1410</v>
      </c>
      <c r="C771" s="188" t="s">
        <v>1411</v>
      </c>
      <c r="D771" s="196">
        <v>0.6</v>
      </c>
      <c r="E771" s="196">
        <v>0.6</v>
      </c>
      <c r="F771" s="177"/>
      <c r="G771" s="178"/>
      <c r="H771" s="196"/>
      <c r="I771" s="196">
        <v>0.2</v>
      </c>
      <c r="J771" s="178">
        <f t="shared" si="42"/>
        <v>0.33333333333333337</v>
      </c>
      <c r="K771" s="177">
        <v>0.2</v>
      </c>
      <c r="L771" s="178">
        <f t="shared" si="40"/>
        <v>0.33333333333333337</v>
      </c>
      <c r="M771" s="328">
        <v>0.6</v>
      </c>
      <c r="N771" s="178">
        <f t="shared" si="41"/>
        <v>1</v>
      </c>
      <c r="O771" s="186" t="s">
        <v>138</v>
      </c>
      <c r="P771" s="329">
        <v>2019</v>
      </c>
      <c r="T771" s="261"/>
    </row>
    <row r="772" spans="1:20" ht="30">
      <c r="A772" s="329">
        <v>710</v>
      </c>
      <c r="B772" s="187" t="s">
        <v>1412</v>
      </c>
      <c r="C772" s="188" t="s">
        <v>1413</v>
      </c>
      <c r="D772" s="196">
        <v>0.8</v>
      </c>
      <c r="E772" s="196">
        <v>0.8</v>
      </c>
      <c r="F772" s="177"/>
      <c r="G772" s="178"/>
      <c r="H772" s="196"/>
      <c r="I772" s="196">
        <v>0</v>
      </c>
      <c r="J772" s="178">
        <f t="shared" si="42"/>
        <v>0</v>
      </c>
      <c r="K772" s="177">
        <v>0</v>
      </c>
      <c r="L772" s="178">
        <f t="shared" si="40"/>
        <v>0</v>
      </c>
      <c r="M772" s="328">
        <v>0.8</v>
      </c>
      <c r="N772" s="178">
        <f t="shared" si="41"/>
        <v>1</v>
      </c>
      <c r="O772" s="186" t="s">
        <v>138</v>
      </c>
      <c r="P772" s="329">
        <v>2019</v>
      </c>
      <c r="T772" s="261"/>
    </row>
    <row r="773" spans="1:20" ht="30">
      <c r="A773" s="329">
        <v>711</v>
      </c>
      <c r="B773" s="187" t="s">
        <v>1414</v>
      </c>
      <c r="C773" s="188" t="s">
        <v>1415</v>
      </c>
      <c r="D773" s="196">
        <v>0.3</v>
      </c>
      <c r="E773" s="196">
        <v>0.3</v>
      </c>
      <c r="F773" s="177"/>
      <c r="G773" s="178"/>
      <c r="H773" s="196"/>
      <c r="I773" s="196">
        <v>0</v>
      </c>
      <c r="J773" s="178">
        <f t="shared" si="42"/>
        <v>0</v>
      </c>
      <c r="K773" s="177">
        <v>0</v>
      </c>
      <c r="L773" s="178">
        <f t="shared" si="40"/>
        <v>0</v>
      </c>
      <c r="M773" s="328">
        <v>0.3</v>
      </c>
      <c r="N773" s="178">
        <f t="shared" si="41"/>
        <v>1</v>
      </c>
      <c r="O773" s="186" t="s">
        <v>138</v>
      </c>
      <c r="P773" s="329">
        <v>2019</v>
      </c>
      <c r="T773" s="261"/>
    </row>
    <row r="774" spans="1:20" ht="30">
      <c r="A774" s="329">
        <v>712</v>
      </c>
      <c r="B774" s="187" t="s">
        <v>1416</v>
      </c>
      <c r="C774" s="188" t="s">
        <v>1417</v>
      </c>
      <c r="D774" s="196">
        <v>0.6</v>
      </c>
      <c r="E774" s="196">
        <v>0.6</v>
      </c>
      <c r="F774" s="177"/>
      <c r="G774" s="178"/>
      <c r="H774" s="196"/>
      <c r="I774" s="196">
        <v>0.3</v>
      </c>
      <c r="J774" s="178">
        <f t="shared" si="42"/>
        <v>0.5</v>
      </c>
      <c r="K774" s="177">
        <v>0.6</v>
      </c>
      <c r="L774" s="178">
        <f t="shared" si="40"/>
        <v>1</v>
      </c>
      <c r="M774" s="328">
        <v>0.6</v>
      </c>
      <c r="N774" s="178">
        <f t="shared" si="41"/>
        <v>1</v>
      </c>
      <c r="O774" s="186" t="s">
        <v>138</v>
      </c>
      <c r="P774" s="329">
        <v>2019</v>
      </c>
      <c r="T774" s="261"/>
    </row>
    <row r="775" spans="1:20" ht="30">
      <c r="A775" s="329">
        <v>713</v>
      </c>
      <c r="B775" s="187" t="s">
        <v>1418</v>
      </c>
      <c r="C775" s="188" t="s">
        <v>1419</v>
      </c>
      <c r="D775" s="196">
        <v>2.2999999999999998</v>
      </c>
      <c r="E775" s="196">
        <v>2.2999999999999998</v>
      </c>
      <c r="F775" s="177"/>
      <c r="G775" s="178"/>
      <c r="H775" s="196"/>
      <c r="I775" s="196">
        <v>0</v>
      </c>
      <c r="J775" s="178">
        <f t="shared" si="42"/>
        <v>0</v>
      </c>
      <c r="K775" s="177">
        <v>0</v>
      </c>
      <c r="L775" s="178">
        <f t="shared" si="40"/>
        <v>0</v>
      </c>
      <c r="M775" s="328">
        <v>2.2999999999999998</v>
      </c>
      <c r="N775" s="178">
        <f t="shared" si="41"/>
        <v>1</v>
      </c>
      <c r="O775" s="186" t="s">
        <v>138</v>
      </c>
      <c r="P775" s="329">
        <v>2019</v>
      </c>
      <c r="T775" s="261"/>
    </row>
    <row r="776" spans="1:20" ht="30">
      <c r="A776" s="329">
        <v>714</v>
      </c>
      <c r="B776" s="187" t="s">
        <v>1420</v>
      </c>
      <c r="C776" s="188" t="s">
        <v>1421</v>
      </c>
      <c r="D776" s="196">
        <v>0.9</v>
      </c>
      <c r="E776" s="196">
        <v>0.9</v>
      </c>
      <c r="F776" s="177"/>
      <c r="G776" s="178"/>
      <c r="H776" s="196"/>
      <c r="I776" s="196">
        <v>0.3</v>
      </c>
      <c r="J776" s="178">
        <f t="shared" si="42"/>
        <v>0.33333333333333331</v>
      </c>
      <c r="K776" s="177">
        <v>0.3</v>
      </c>
      <c r="L776" s="178">
        <f t="shared" si="40"/>
        <v>0.33333333333333331</v>
      </c>
      <c r="M776" s="328">
        <v>0.9</v>
      </c>
      <c r="N776" s="178">
        <f t="shared" si="41"/>
        <v>1</v>
      </c>
      <c r="O776" s="186" t="s">
        <v>138</v>
      </c>
      <c r="P776" s="329">
        <v>2019</v>
      </c>
      <c r="T776" s="261"/>
    </row>
    <row r="777" spans="1:20" ht="30">
      <c r="A777" s="329">
        <v>715</v>
      </c>
      <c r="B777" s="187">
        <v>354479</v>
      </c>
      <c r="C777" s="188" t="s">
        <v>1422</v>
      </c>
      <c r="D777" s="196">
        <v>2.8</v>
      </c>
      <c r="E777" s="196">
        <v>2.8</v>
      </c>
      <c r="F777" s="177"/>
      <c r="G777" s="178"/>
      <c r="H777" s="196"/>
      <c r="I777" s="196">
        <v>0.1</v>
      </c>
      <c r="J777" s="178">
        <f t="shared" si="42"/>
        <v>3.5714285714285719E-2</v>
      </c>
      <c r="K777" s="177">
        <v>0.1</v>
      </c>
      <c r="L777" s="178">
        <f t="shared" si="40"/>
        <v>3.5714285714285719E-2</v>
      </c>
      <c r="M777" s="328">
        <v>2.8</v>
      </c>
      <c r="N777" s="178">
        <f t="shared" si="41"/>
        <v>1</v>
      </c>
      <c r="O777" s="186" t="s">
        <v>138</v>
      </c>
      <c r="P777" s="329">
        <v>2019</v>
      </c>
      <c r="T777" s="261"/>
    </row>
    <row r="778" spans="1:20" ht="30">
      <c r="A778" s="329">
        <v>716</v>
      </c>
      <c r="B778" s="187">
        <v>3397031</v>
      </c>
      <c r="C778" s="188" t="s">
        <v>1423</v>
      </c>
      <c r="D778" s="196">
        <v>0.5</v>
      </c>
      <c r="E778" s="196">
        <v>0.5</v>
      </c>
      <c r="F778" s="177"/>
      <c r="G778" s="178"/>
      <c r="H778" s="196"/>
      <c r="I778" s="196">
        <v>0</v>
      </c>
      <c r="J778" s="178">
        <f t="shared" si="42"/>
        <v>0</v>
      </c>
      <c r="K778" s="177">
        <v>0.5</v>
      </c>
      <c r="L778" s="178">
        <f t="shared" si="40"/>
        <v>1</v>
      </c>
      <c r="M778" s="328">
        <v>0.5</v>
      </c>
      <c r="N778" s="178">
        <f t="shared" si="41"/>
        <v>1</v>
      </c>
      <c r="O778" s="186" t="s">
        <v>138</v>
      </c>
      <c r="P778" s="329">
        <v>2019</v>
      </c>
      <c r="T778" s="261"/>
    </row>
    <row r="779" spans="1:20" ht="30">
      <c r="A779" s="329">
        <v>717</v>
      </c>
      <c r="B779" s="187" t="s">
        <v>1424</v>
      </c>
      <c r="C779" s="188" t="s">
        <v>1425</v>
      </c>
      <c r="D779" s="196">
        <v>1.8</v>
      </c>
      <c r="E779" s="196">
        <v>1.8</v>
      </c>
      <c r="F779" s="177"/>
      <c r="G779" s="178"/>
      <c r="H779" s="196"/>
      <c r="I779" s="196">
        <v>0</v>
      </c>
      <c r="J779" s="178">
        <f t="shared" si="42"/>
        <v>0</v>
      </c>
      <c r="K779" s="177">
        <v>0</v>
      </c>
      <c r="L779" s="178">
        <f t="shared" si="40"/>
        <v>0</v>
      </c>
      <c r="M779" s="190">
        <v>1.8</v>
      </c>
      <c r="N779" s="178">
        <f t="shared" si="41"/>
        <v>1</v>
      </c>
      <c r="O779" s="186" t="s">
        <v>138</v>
      </c>
      <c r="P779" s="329">
        <v>2019</v>
      </c>
      <c r="T779" s="261"/>
    </row>
    <row r="780" spans="1:20" ht="30">
      <c r="A780" s="329">
        <v>718</v>
      </c>
      <c r="B780" s="187" t="s">
        <v>1426</v>
      </c>
      <c r="C780" s="188" t="s">
        <v>1427</v>
      </c>
      <c r="D780" s="196">
        <v>1</v>
      </c>
      <c r="E780" s="196">
        <v>1</v>
      </c>
      <c r="F780" s="177"/>
      <c r="G780" s="178"/>
      <c r="H780" s="196"/>
      <c r="I780" s="196">
        <v>0</v>
      </c>
      <c r="J780" s="178">
        <f t="shared" si="42"/>
        <v>0</v>
      </c>
      <c r="K780" s="177">
        <v>0</v>
      </c>
      <c r="L780" s="178">
        <f t="shared" si="40"/>
        <v>0</v>
      </c>
      <c r="M780" s="328">
        <v>0</v>
      </c>
      <c r="N780" s="178">
        <f t="shared" si="41"/>
        <v>0</v>
      </c>
      <c r="O780" s="186" t="s">
        <v>138</v>
      </c>
      <c r="P780" s="329">
        <v>2019</v>
      </c>
      <c r="T780" s="261"/>
    </row>
    <row r="781" spans="1:20" ht="30">
      <c r="A781" s="329">
        <v>719</v>
      </c>
      <c r="B781" s="187" t="s">
        <v>1428</v>
      </c>
      <c r="C781" s="188" t="s">
        <v>1429</v>
      </c>
      <c r="D781" s="196">
        <v>0.5</v>
      </c>
      <c r="E781" s="196">
        <v>0.5</v>
      </c>
      <c r="F781" s="177"/>
      <c r="G781" s="178"/>
      <c r="H781" s="196"/>
      <c r="I781" s="196">
        <v>0.5</v>
      </c>
      <c r="J781" s="178">
        <f t="shared" si="42"/>
        <v>1</v>
      </c>
      <c r="K781" s="177">
        <v>0.5</v>
      </c>
      <c r="L781" s="178">
        <f t="shared" si="40"/>
        <v>1</v>
      </c>
      <c r="M781" s="328">
        <v>0.5</v>
      </c>
      <c r="N781" s="178">
        <f t="shared" si="41"/>
        <v>1</v>
      </c>
      <c r="O781" s="186" t="s">
        <v>138</v>
      </c>
      <c r="P781" s="329">
        <v>2019</v>
      </c>
      <c r="T781" s="261"/>
    </row>
    <row r="782" spans="1:20" ht="30">
      <c r="A782" s="329">
        <v>720</v>
      </c>
      <c r="B782" s="187" t="s">
        <v>1430</v>
      </c>
      <c r="C782" s="188" t="s">
        <v>1431</v>
      </c>
      <c r="D782" s="196">
        <v>0.8</v>
      </c>
      <c r="E782" s="196">
        <v>0.8</v>
      </c>
      <c r="F782" s="177"/>
      <c r="G782" s="178"/>
      <c r="H782" s="196"/>
      <c r="I782" s="196">
        <v>0.8</v>
      </c>
      <c r="J782" s="178">
        <f t="shared" si="42"/>
        <v>1</v>
      </c>
      <c r="K782" s="177">
        <v>0.8</v>
      </c>
      <c r="L782" s="178">
        <f t="shared" si="40"/>
        <v>1</v>
      </c>
      <c r="M782" s="328">
        <v>0.6</v>
      </c>
      <c r="N782" s="178">
        <f t="shared" si="41"/>
        <v>0.74999999999999989</v>
      </c>
      <c r="O782" s="186" t="s">
        <v>138</v>
      </c>
      <c r="P782" s="329">
        <v>2019</v>
      </c>
      <c r="T782" s="261"/>
    </row>
    <row r="783" spans="1:20" ht="30">
      <c r="A783" s="329">
        <v>721</v>
      </c>
      <c r="B783" s="187" t="s">
        <v>1432</v>
      </c>
      <c r="C783" s="188" t="s">
        <v>1433</v>
      </c>
      <c r="D783" s="196">
        <v>0.3</v>
      </c>
      <c r="E783" s="196">
        <v>0.3</v>
      </c>
      <c r="F783" s="177"/>
      <c r="G783" s="178"/>
      <c r="H783" s="196"/>
      <c r="I783" s="196">
        <v>0.3</v>
      </c>
      <c r="J783" s="178">
        <f t="shared" si="42"/>
        <v>1</v>
      </c>
      <c r="K783" s="177">
        <v>0.3</v>
      </c>
      <c r="L783" s="178">
        <f t="shared" si="40"/>
        <v>1</v>
      </c>
      <c r="M783" s="328">
        <v>0.3</v>
      </c>
      <c r="N783" s="178">
        <f t="shared" si="41"/>
        <v>1</v>
      </c>
      <c r="O783" s="186" t="s">
        <v>138</v>
      </c>
      <c r="P783" s="329">
        <v>2019</v>
      </c>
      <c r="T783" s="261"/>
    </row>
    <row r="784" spans="1:20" ht="30">
      <c r="A784" s="329">
        <v>722</v>
      </c>
      <c r="B784" s="187" t="s">
        <v>1434</v>
      </c>
      <c r="C784" s="188" t="s">
        <v>1435</v>
      </c>
      <c r="D784" s="196">
        <v>1.3</v>
      </c>
      <c r="E784" s="196">
        <v>1.3</v>
      </c>
      <c r="F784" s="177"/>
      <c r="G784" s="178"/>
      <c r="H784" s="196"/>
      <c r="I784" s="196">
        <v>1.3</v>
      </c>
      <c r="J784" s="178">
        <f t="shared" si="42"/>
        <v>1</v>
      </c>
      <c r="K784" s="177">
        <v>1.3</v>
      </c>
      <c r="L784" s="178">
        <f t="shared" si="40"/>
        <v>1</v>
      </c>
      <c r="M784" s="328">
        <v>1</v>
      </c>
      <c r="N784" s="178">
        <f t="shared" si="41"/>
        <v>0.76923076923076916</v>
      </c>
      <c r="O784" s="186" t="s">
        <v>138</v>
      </c>
      <c r="P784" s="329">
        <v>2019</v>
      </c>
      <c r="T784" s="261"/>
    </row>
    <row r="785" spans="1:20" ht="30">
      <c r="A785" s="329">
        <v>723</v>
      </c>
      <c r="B785" s="187" t="s">
        <v>1436</v>
      </c>
      <c r="C785" s="188" t="s">
        <v>1437</v>
      </c>
      <c r="D785" s="196">
        <v>1.6</v>
      </c>
      <c r="E785" s="196">
        <v>1.6</v>
      </c>
      <c r="F785" s="177"/>
      <c r="G785" s="178"/>
      <c r="H785" s="196"/>
      <c r="I785" s="196">
        <v>0.1</v>
      </c>
      <c r="J785" s="178">
        <f t="shared" si="42"/>
        <v>6.25E-2</v>
      </c>
      <c r="K785" s="177">
        <v>1.6</v>
      </c>
      <c r="L785" s="178">
        <f t="shared" si="40"/>
        <v>1</v>
      </c>
      <c r="M785" s="328">
        <v>1.6</v>
      </c>
      <c r="N785" s="178">
        <f t="shared" si="41"/>
        <v>1</v>
      </c>
      <c r="O785" s="186" t="s">
        <v>138</v>
      </c>
      <c r="P785" s="329">
        <v>2019</v>
      </c>
      <c r="T785" s="261"/>
    </row>
    <row r="786" spans="1:20" ht="30">
      <c r="A786" s="329">
        <v>724</v>
      </c>
      <c r="B786" s="187" t="s">
        <v>1438</v>
      </c>
      <c r="C786" s="188" t="s">
        <v>1439</v>
      </c>
      <c r="D786" s="196">
        <v>0.7</v>
      </c>
      <c r="E786" s="196">
        <v>0.7</v>
      </c>
      <c r="F786" s="177"/>
      <c r="G786" s="178"/>
      <c r="H786" s="196"/>
      <c r="I786" s="196">
        <v>0</v>
      </c>
      <c r="J786" s="178">
        <f t="shared" si="42"/>
        <v>0</v>
      </c>
      <c r="K786" s="177">
        <v>0</v>
      </c>
      <c r="L786" s="178">
        <f t="shared" si="40"/>
        <v>0</v>
      </c>
      <c r="M786" s="196">
        <v>0</v>
      </c>
      <c r="N786" s="178">
        <f t="shared" si="41"/>
        <v>0</v>
      </c>
      <c r="O786" s="186" t="s">
        <v>138</v>
      </c>
      <c r="P786" s="329">
        <v>2019</v>
      </c>
      <c r="T786" s="261"/>
    </row>
    <row r="787" spans="1:20" ht="30">
      <c r="A787" s="329">
        <v>725</v>
      </c>
      <c r="B787" s="187" t="s">
        <v>1440</v>
      </c>
      <c r="C787" s="188" t="s">
        <v>1441</v>
      </c>
      <c r="D787" s="196">
        <v>0.6</v>
      </c>
      <c r="E787" s="196">
        <v>0.6</v>
      </c>
      <c r="F787" s="177"/>
      <c r="G787" s="178"/>
      <c r="H787" s="196"/>
      <c r="I787" s="196">
        <v>0</v>
      </c>
      <c r="J787" s="178">
        <f t="shared" si="42"/>
        <v>0</v>
      </c>
      <c r="K787" s="177">
        <v>0</v>
      </c>
      <c r="L787" s="178">
        <f t="shared" si="40"/>
        <v>0</v>
      </c>
      <c r="M787" s="196">
        <v>0</v>
      </c>
      <c r="N787" s="178">
        <f t="shared" si="41"/>
        <v>0</v>
      </c>
      <c r="O787" s="186" t="s">
        <v>138</v>
      </c>
      <c r="P787" s="329">
        <v>2019</v>
      </c>
      <c r="T787" s="261"/>
    </row>
    <row r="788" spans="1:20" ht="30">
      <c r="A788" s="329">
        <v>726</v>
      </c>
      <c r="B788" s="187">
        <v>353705</v>
      </c>
      <c r="C788" s="188" t="s">
        <v>1442</v>
      </c>
      <c r="D788" s="196">
        <v>0.9</v>
      </c>
      <c r="E788" s="196">
        <v>0.9</v>
      </c>
      <c r="F788" s="177"/>
      <c r="G788" s="178"/>
      <c r="H788" s="196"/>
      <c r="I788" s="196">
        <v>0</v>
      </c>
      <c r="J788" s="178">
        <f t="shared" si="42"/>
        <v>0</v>
      </c>
      <c r="K788" s="177">
        <v>0</v>
      </c>
      <c r="L788" s="178">
        <f t="shared" si="40"/>
        <v>0</v>
      </c>
      <c r="M788" s="196">
        <v>0</v>
      </c>
      <c r="N788" s="178">
        <f t="shared" si="41"/>
        <v>0</v>
      </c>
      <c r="O788" s="186" t="s">
        <v>138</v>
      </c>
      <c r="P788" s="329">
        <v>2019</v>
      </c>
      <c r="T788" s="261"/>
    </row>
    <row r="789" spans="1:20" ht="30">
      <c r="A789" s="329">
        <v>727</v>
      </c>
      <c r="B789" s="187" t="s">
        <v>1443</v>
      </c>
      <c r="C789" s="188" t="s">
        <v>1444</v>
      </c>
      <c r="D789" s="196">
        <v>0.5</v>
      </c>
      <c r="E789" s="196">
        <v>0.5</v>
      </c>
      <c r="F789" s="177"/>
      <c r="G789" s="178"/>
      <c r="H789" s="196"/>
      <c r="I789" s="196">
        <v>0</v>
      </c>
      <c r="J789" s="178">
        <f t="shared" si="42"/>
        <v>0</v>
      </c>
      <c r="K789" s="177">
        <v>0</v>
      </c>
      <c r="L789" s="178">
        <f t="shared" si="40"/>
        <v>0</v>
      </c>
      <c r="M789" s="190">
        <v>0.5</v>
      </c>
      <c r="N789" s="178">
        <f t="shared" si="41"/>
        <v>1</v>
      </c>
      <c r="O789" s="186" t="s">
        <v>138</v>
      </c>
      <c r="P789" s="329">
        <v>2019</v>
      </c>
      <c r="T789" s="261"/>
    </row>
    <row r="790" spans="1:20" ht="30">
      <c r="A790" s="329">
        <v>728</v>
      </c>
      <c r="B790" s="187">
        <v>353710</v>
      </c>
      <c r="C790" s="188" t="s">
        <v>1445</v>
      </c>
      <c r="D790" s="196">
        <v>4.2</v>
      </c>
      <c r="E790" s="196">
        <v>4.2</v>
      </c>
      <c r="F790" s="177"/>
      <c r="G790" s="178"/>
      <c r="H790" s="196"/>
      <c r="I790" s="196">
        <v>0</v>
      </c>
      <c r="J790" s="178">
        <f t="shared" si="42"/>
        <v>0</v>
      </c>
      <c r="K790" s="177">
        <v>0</v>
      </c>
      <c r="L790" s="178">
        <f t="shared" si="40"/>
        <v>0</v>
      </c>
      <c r="M790" s="328">
        <v>0</v>
      </c>
      <c r="N790" s="178">
        <f t="shared" si="41"/>
        <v>0</v>
      </c>
      <c r="O790" s="186" t="s">
        <v>138</v>
      </c>
      <c r="P790" s="329">
        <v>2019</v>
      </c>
      <c r="T790" s="261"/>
    </row>
    <row r="791" spans="1:20" ht="30">
      <c r="A791" s="329">
        <v>729</v>
      </c>
      <c r="B791" s="187" t="s">
        <v>1446</v>
      </c>
      <c r="C791" s="188" t="s">
        <v>1447</v>
      </c>
      <c r="D791" s="196">
        <v>0.3</v>
      </c>
      <c r="E791" s="196">
        <v>0.3</v>
      </c>
      <c r="F791" s="177"/>
      <c r="G791" s="178"/>
      <c r="H791" s="196"/>
      <c r="I791" s="196">
        <v>0.3</v>
      </c>
      <c r="J791" s="178">
        <f t="shared" si="42"/>
        <v>1</v>
      </c>
      <c r="K791" s="177">
        <v>0.3</v>
      </c>
      <c r="L791" s="178">
        <f t="shared" si="40"/>
        <v>1</v>
      </c>
      <c r="M791" s="328">
        <v>0.3</v>
      </c>
      <c r="N791" s="178">
        <f t="shared" si="41"/>
        <v>1</v>
      </c>
      <c r="O791" s="186" t="s">
        <v>138</v>
      </c>
      <c r="P791" s="329">
        <v>2019</v>
      </c>
      <c r="T791" s="261"/>
    </row>
    <row r="792" spans="1:20" ht="30">
      <c r="A792" s="329">
        <v>730</v>
      </c>
      <c r="B792" s="187" t="s">
        <v>1448</v>
      </c>
      <c r="C792" s="188" t="s">
        <v>1449</v>
      </c>
      <c r="D792" s="196">
        <v>0.8</v>
      </c>
      <c r="E792" s="196">
        <v>0.8</v>
      </c>
      <c r="F792" s="177"/>
      <c r="G792" s="178"/>
      <c r="H792" s="196"/>
      <c r="I792" s="196">
        <v>0</v>
      </c>
      <c r="J792" s="178">
        <f t="shared" si="42"/>
        <v>0</v>
      </c>
      <c r="K792" s="177">
        <v>0</v>
      </c>
      <c r="L792" s="178">
        <f t="shared" si="40"/>
        <v>0</v>
      </c>
      <c r="M792" s="196">
        <v>0</v>
      </c>
      <c r="N792" s="178">
        <f t="shared" si="41"/>
        <v>0</v>
      </c>
      <c r="O792" s="186" t="s">
        <v>138</v>
      </c>
      <c r="P792" s="329">
        <v>2019</v>
      </c>
      <c r="T792" s="261"/>
    </row>
    <row r="793" spans="1:20" ht="30">
      <c r="A793" s="329">
        <v>731</v>
      </c>
      <c r="B793" s="187">
        <v>354765</v>
      </c>
      <c r="C793" s="188" t="s">
        <v>1450</v>
      </c>
      <c r="D793" s="196">
        <v>0.8</v>
      </c>
      <c r="E793" s="196">
        <v>0.8</v>
      </c>
      <c r="F793" s="177"/>
      <c r="G793" s="178"/>
      <c r="H793" s="196"/>
      <c r="I793" s="196">
        <v>0.8</v>
      </c>
      <c r="J793" s="178">
        <f t="shared" si="42"/>
        <v>1</v>
      </c>
      <c r="K793" s="177">
        <v>0.8</v>
      </c>
      <c r="L793" s="178">
        <f t="shared" si="40"/>
        <v>1</v>
      </c>
      <c r="M793" s="328">
        <v>0.6</v>
      </c>
      <c r="N793" s="178">
        <f t="shared" si="41"/>
        <v>0.74999999999999989</v>
      </c>
      <c r="O793" s="186" t="s">
        <v>138</v>
      </c>
      <c r="P793" s="329">
        <v>2019</v>
      </c>
      <c r="T793" s="261"/>
    </row>
    <row r="794" spans="1:20" ht="30">
      <c r="A794" s="329">
        <v>732</v>
      </c>
      <c r="B794" s="187" t="s">
        <v>1451</v>
      </c>
      <c r="C794" s="188" t="s">
        <v>1452</v>
      </c>
      <c r="D794" s="196">
        <v>1</v>
      </c>
      <c r="E794" s="196">
        <v>1</v>
      </c>
      <c r="F794" s="177"/>
      <c r="G794" s="178"/>
      <c r="H794" s="196"/>
      <c r="I794" s="196">
        <v>0</v>
      </c>
      <c r="J794" s="178">
        <f t="shared" si="42"/>
        <v>0</v>
      </c>
      <c r="K794" s="177">
        <v>0</v>
      </c>
      <c r="L794" s="178">
        <f t="shared" si="40"/>
        <v>0</v>
      </c>
      <c r="M794" s="196">
        <v>0</v>
      </c>
      <c r="N794" s="178">
        <f t="shared" si="41"/>
        <v>0</v>
      </c>
      <c r="O794" s="186" t="s">
        <v>138</v>
      </c>
      <c r="P794" s="329">
        <v>2019</v>
      </c>
      <c r="T794" s="261"/>
    </row>
    <row r="795" spans="1:20" ht="30">
      <c r="A795" s="329">
        <v>733</v>
      </c>
      <c r="B795" s="187">
        <v>353900</v>
      </c>
      <c r="C795" s="188" t="s">
        <v>1453</v>
      </c>
      <c r="D795" s="196">
        <v>0.3</v>
      </c>
      <c r="E795" s="196">
        <v>0.3</v>
      </c>
      <c r="F795" s="177"/>
      <c r="G795" s="178"/>
      <c r="H795" s="196"/>
      <c r="I795" s="196">
        <v>0</v>
      </c>
      <c r="J795" s="178">
        <f t="shared" si="42"/>
        <v>0</v>
      </c>
      <c r="K795" s="177">
        <v>0</v>
      </c>
      <c r="L795" s="178">
        <f t="shared" si="40"/>
        <v>0</v>
      </c>
      <c r="M795" s="328">
        <v>0</v>
      </c>
      <c r="N795" s="178">
        <f t="shared" si="41"/>
        <v>0</v>
      </c>
      <c r="O795" s="186" t="s">
        <v>138</v>
      </c>
      <c r="P795" s="329">
        <v>2019</v>
      </c>
      <c r="T795" s="261"/>
    </row>
    <row r="796" spans="1:20" ht="30">
      <c r="A796" s="329">
        <v>734</v>
      </c>
      <c r="B796" s="187" t="s">
        <v>1454</v>
      </c>
      <c r="C796" s="188" t="s">
        <v>1455</v>
      </c>
      <c r="D796" s="196">
        <v>3.6</v>
      </c>
      <c r="E796" s="196">
        <v>3.6</v>
      </c>
      <c r="F796" s="177"/>
      <c r="G796" s="178"/>
      <c r="H796" s="196"/>
      <c r="I796" s="196">
        <v>0</v>
      </c>
      <c r="J796" s="178">
        <f t="shared" si="42"/>
        <v>0</v>
      </c>
      <c r="K796" s="177">
        <v>3.6</v>
      </c>
      <c r="L796" s="178">
        <f t="shared" si="40"/>
        <v>1</v>
      </c>
      <c r="M796" s="196">
        <v>3.6</v>
      </c>
      <c r="N796" s="178">
        <f t="shared" si="41"/>
        <v>1</v>
      </c>
      <c r="O796" s="186" t="s">
        <v>138</v>
      </c>
      <c r="P796" s="329">
        <v>2019</v>
      </c>
      <c r="T796" s="261"/>
    </row>
    <row r="797" spans="1:20" ht="30">
      <c r="A797" s="329">
        <v>735</v>
      </c>
      <c r="B797" s="187">
        <v>3397037</v>
      </c>
      <c r="C797" s="188" t="s">
        <v>1456</v>
      </c>
      <c r="D797" s="196">
        <v>0.8</v>
      </c>
      <c r="E797" s="196">
        <v>0.8</v>
      </c>
      <c r="F797" s="177"/>
      <c r="G797" s="178"/>
      <c r="H797" s="196"/>
      <c r="I797" s="196">
        <v>0</v>
      </c>
      <c r="J797" s="178">
        <f t="shared" si="42"/>
        <v>0</v>
      </c>
      <c r="K797" s="177">
        <v>0</v>
      </c>
      <c r="L797" s="178">
        <f t="shared" si="40"/>
        <v>0</v>
      </c>
      <c r="M797" s="190">
        <v>0.8</v>
      </c>
      <c r="N797" s="178">
        <f t="shared" si="41"/>
        <v>1</v>
      </c>
      <c r="O797" s="186" t="s">
        <v>138</v>
      </c>
      <c r="P797" s="329">
        <v>2019</v>
      </c>
      <c r="T797" s="261"/>
    </row>
    <row r="798" spans="1:20" ht="30">
      <c r="A798" s="329">
        <v>736</v>
      </c>
      <c r="B798" s="187" t="s">
        <v>1457</v>
      </c>
      <c r="C798" s="188" t="s">
        <v>1458</v>
      </c>
      <c r="D798" s="196">
        <v>1.9</v>
      </c>
      <c r="E798" s="196">
        <v>1.9</v>
      </c>
      <c r="F798" s="177"/>
      <c r="G798" s="178"/>
      <c r="H798" s="196"/>
      <c r="I798" s="196">
        <v>1.1000000000000001</v>
      </c>
      <c r="J798" s="178">
        <f t="shared" si="42"/>
        <v>0.57894736842105265</v>
      </c>
      <c r="K798" s="177">
        <v>1.1000000000000001</v>
      </c>
      <c r="L798" s="178">
        <f t="shared" si="40"/>
        <v>0.57894736842105265</v>
      </c>
      <c r="M798" s="190">
        <v>1.9</v>
      </c>
      <c r="N798" s="178">
        <f t="shared" si="41"/>
        <v>1</v>
      </c>
      <c r="O798" s="186" t="s">
        <v>138</v>
      </c>
      <c r="P798" s="329">
        <v>2019</v>
      </c>
      <c r="T798" s="261"/>
    </row>
    <row r="799" spans="1:20" ht="30">
      <c r="A799" s="329">
        <v>737</v>
      </c>
      <c r="B799" s="187" t="s">
        <v>1459</v>
      </c>
      <c r="C799" s="188" t="s">
        <v>1460</v>
      </c>
      <c r="D799" s="196">
        <v>2.9</v>
      </c>
      <c r="E799" s="196">
        <v>2.9</v>
      </c>
      <c r="F799" s="177"/>
      <c r="G799" s="178"/>
      <c r="H799" s="196"/>
      <c r="I799" s="196">
        <v>0</v>
      </c>
      <c r="J799" s="178">
        <f t="shared" si="42"/>
        <v>0</v>
      </c>
      <c r="K799" s="177">
        <v>2.9</v>
      </c>
      <c r="L799" s="178">
        <f t="shared" si="40"/>
        <v>1</v>
      </c>
      <c r="M799" s="190">
        <v>2.9</v>
      </c>
      <c r="N799" s="178">
        <f t="shared" si="41"/>
        <v>1</v>
      </c>
      <c r="O799" s="186" t="s">
        <v>138</v>
      </c>
      <c r="P799" s="329">
        <v>2019</v>
      </c>
      <c r="T799" s="261"/>
    </row>
    <row r="800" spans="1:20" ht="30">
      <c r="A800" s="329">
        <v>738</v>
      </c>
      <c r="B800" s="187" t="s">
        <v>1461</v>
      </c>
      <c r="C800" s="188" t="s">
        <v>1462</v>
      </c>
      <c r="D800" s="196">
        <v>0.6</v>
      </c>
      <c r="E800" s="196">
        <v>0.6</v>
      </c>
      <c r="F800" s="177"/>
      <c r="G800" s="178"/>
      <c r="H800" s="196"/>
      <c r="I800" s="196">
        <v>0</v>
      </c>
      <c r="J800" s="178">
        <f t="shared" si="42"/>
        <v>0</v>
      </c>
      <c r="K800" s="177">
        <v>0</v>
      </c>
      <c r="L800" s="178">
        <f t="shared" si="40"/>
        <v>0</v>
      </c>
      <c r="M800" s="196">
        <v>0</v>
      </c>
      <c r="N800" s="178">
        <f t="shared" si="41"/>
        <v>0</v>
      </c>
      <c r="O800" s="186" t="s">
        <v>138</v>
      </c>
      <c r="P800" s="329">
        <v>2019</v>
      </c>
      <c r="T800" s="261"/>
    </row>
    <row r="801" spans="1:20" ht="30">
      <c r="A801" s="329">
        <v>739</v>
      </c>
      <c r="B801" s="187">
        <v>3397024</v>
      </c>
      <c r="C801" s="188" t="s">
        <v>1463</v>
      </c>
      <c r="D801" s="196">
        <v>1</v>
      </c>
      <c r="E801" s="196">
        <v>1</v>
      </c>
      <c r="F801" s="177"/>
      <c r="G801" s="178"/>
      <c r="H801" s="196"/>
      <c r="I801" s="196">
        <v>0</v>
      </c>
      <c r="J801" s="178">
        <f t="shared" si="42"/>
        <v>0</v>
      </c>
      <c r="K801" s="177">
        <v>0</v>
      </c>
      <c r="L801" s="178">
        <f t="shared" si="40"/>
        <v>0</v>
      </c>
      <c r="M801" s="196">
        <v>0</v>
      </c>
      <c r="N801" s="178">
        <f t="shared" si="41"/>
        <v>0</v>
      </c>
      <c r="O801" s="186" t="s">
        <v>138</v>
      </c>
      <c r="P801" s="329">
        <v>2019</v>
      </c>
      <c r="T801" s="261"/>
    </row>
    <row r="802" spans="1:20" ht="30">
      <c r="A802" s="329">
        <v>740</v>
      </c>
      <c r="B802" s="187" t="s">
        <v>1464</v>
      </c>
      <c r="C802" s="188" t="s">
        <v>1465</v>
      </c>
      <c r="D802" s="196">
        <v>1.6</v>
      </c>
      <c r="E802" s="196">
        <v>1.6</v>
      </c>
      <c r="F802" s="177"/>
      <c r="G802" s="178"/>
      <c r="H802" s="196"/>
      <c r="I802" s="196">
        <v>0</v>
      </c>
      <c r="J802" s="178">
        <f t="shared" si="42"/>
        <v>0</v>
      </c>
      <c r="K802" s="177">
        <v>0</v>
      </c>
      <c r="L802" s="178">
        <f t="shared" si="40"/>
        <v>0</v>
      </c>
      <c r="M802" s="196">
        <v>0</v>
      </c>
      <c r="N802" s="178">
        <f t="shared" si="41"/>
        <v>0</v>
      </c>
      <c r="O802" s="186" t="s">
        <v>138</v>
      </c>
      <c r="P802" s="329">
        <v>2019</v>
      </c>
      <c r="T802" s="261"/>
    </row>
    <row r="803" spans="1:20" ht="30">
      <c r="A803" s="329">
        <v>741</v>
      </c>
      <c r="B803" s="187" t="s">
        <v>1466</v>
      </c>
      <c r="C803" s="188" t="s">
        <v>1467</v>
      </c>
      <c r="D803" s="196">
        <v>1.5</v>
      </c>
      <c r="E803" s="196">
        <v>1.5</v>
      </c>
      <c r="F803" s="177"/>
      <c r="G803" s="178"/>
      <c r="H803" s="196"/>
      <c r="I803" s="196">
        <v>0</v>
      </c>
      <c r="J803" s="178">
        <f t="shared" si="42"/>
        <v>0</v>
      </c>
      <c r="K803" s="177">
        <v>0</v>
      </c>
      <c r="L803" s="178">
        <f t="shared" si="40"/>
        <v>0</v>
      </c>
      <c r="M803" s="190">
        <v>1.5</v>
      </c>
      <c r="N803" s="178">
        <f t="shared" si="41"/>
        <v>1</v>
      </c>
      <c r="O803" s="186" t="s">
        <v>138</v>
      </c>
      <c r="P803" s="329">
        <v>2019</v>
      </c>
      <c r="T803" s="261"/>
    </row>
    <row r="804" spans="1:20" ht="30">
      <c r="A804" s="329">
        <v>742</v>
      </c>
      <c r="B804" s="187" t="s">
        <v>1468</v>
      </c>
      <c r="C804" s="188" t="s">
        <v>1469</v>
      </c>
      <c r="D804" s="196">
        <v>1.8</v>
      </c>
      <c r="E804" s="196">
        <v>1.8</v>
      </c>
      <c r="F804" s="177"/>
      <c r="G804" s="178"/>
      <c r="H804" s="196"/>
      <c r="I804" s="196">
        <v>1.8</v>
      </c>
      <c r="J804" s="178">
        <f t="shared" si="42"/>
        <v>1</v>
      </c>
      <c r="K804" s="177">
        <v>1.8</v>
      </c>
      <c r="L804" s="178">
        <f t="shared" si="40"/>
        <v>1</v>
      </c>
      <c r="M804" s="190">
        <v>1.5</v>
      </c>
      <c r="N804" s="178">
        <f t="shared" si="41"/>
        <v>0.83333333333333326</v>
      </c>
      <c r="O804" s="186" t="s">
        <v>138</v>
      </c>
      <c r="P804" s="329">
        <v>2019</v>
      </c>
      <c r="T804" s="261"/>
    </row>
    <row r="805" spans="1:20" ht="30">
      <c r="A805" s="329">
        <v>743</v>
      </c>
      <c r="B805" s="187" t="s">
        <v>1470</v>
      </c>
      <c r="C805" s="188" t="s">
        <v>1471</v>
      </c>
      <c r="D805" s="196">
        <v>1</v>
      </c>
      <c r="E805" s="196">
        <v>1</v>
      </c>
      <c r="F805" s="177"/>
      <c r="G805" s="178"/>
      <c r="H805" s="196"/>
      <c r="I805" s="196">
        <v>0.4</v>
      </c>
      <c r="J805" s="178">
        <f t="shared" si="42"/>
        <v>0.4</v>
      </c>
      <c r="K805" s="177">
        <v>0.4</v>
      </c>
      <c r="L805" s="178">
        <f t="shared" si="40"/>
        <v>0.4</v>
      </c>
      <c r="M805" s="190">
        <v>1</v>
      </c>
      <c r="N805" s="178">
        <f t="shared" si="41"/>
        <v>1</v>
      </c>
      <c r="O805" s="186" t="s">
        <v>138</v>
      </c>
      <c r="P805" s="329">
        <v>2019</v>
      </c>
      <c r="T805" s="261"/>
    </row>
    <row r="806" spans="1:20" ht="45">
      <c r="A806" s="329">
        <v>744</v>
      </c>
      <c r="B806" s="187" t="s">
        <v>1472</v>
      </c>
      <c r="C806" s="188" t="s">
        <v>1473</v>
      </c>
      <c r="D806" s="196">
        <v>0.9</v>
      </c>
      <c r="E806" s="196">
        <v>0.9</v>
      </c>
      <c r="F806" s="177"/>
      <c r="G806" s="178"/>
      <c r="H806" s="196"/>
      <c r="I806" s="196">
        <v>0.3</v>
      </c>
      <c r="J806" s="178">
        <f t="shared" si="42"/>
        <v>0.33333333333333331</v>
      </c>
      <c r="K806" s="177">
        <v>0.3</v>
      </c>
      <c r="L806" s="178">
        <f t="shared" si="40"/>
        <v>0.33333333333333331</v>
      </c>
      <c r="M806" s="328">
        <v>0.3</v>
      </c>
      <c r="N806" s="178">
        <f t="shared" si="41"/>
        <v>0.33333333333333331</v>
      </c>
      <c r="O806" s="186" t="s">
        <v>138</v>
      </c>
      <c r="P806" s="329">
        <v>2019</v>
      </c>
      <c r="T806" s="261"/>
    </row>
    <row r="807" spans="1:20" ht="45">
      <c r="A807" s="329">
        <v>745</v>
      </c>
      <c r="B807" s="187" t="s">
        <v>1474</v>
      </c>
      <c r="C807" s="188" t="s">
        <v>1475</v>
      </c>
      <c r="D807" s="196">
        <v>0.8</v>
      </c>
      <c r="E807" s="196">
        <v>0.8</v>
      </c>
      <c r="F807" s="177"/>
      <c r="G807" s="178"/>
      <c r="H807" s="196"/>
      <c r="I807" s="196">
        <v>0.3</v>
      </c>
      <c r="J807" s="178">
        <f t="shared" si="42"/>
        <v>0.37499999999999994</v>
      </c>
      <c r="K807" s="177">
        <v>0.3</v>
      </c>
      <c r="L807" s="178">
        <f t="shared" si="40"/>
        <v>0.37499999999999994</v>
      </c>
      <c r="M807" s="328">
        <v>0.3</v>
      </c>
      <c r="N807" s="178">
        <f t="shared" si="41"/>
        <v>0.37499999999999994</v>
      </c>
      <c r="O807" s="186" t="s">
        <v>138</v>
      </c>
      <c r="P807" s="329">
        <v>2019</v>
      </c>
      <c r="T807" s="261"/>
    </row>
    <row r="808" spans="1:20" ht="45">
      <c r="A808" s="329">
        <v>746</v>
      </c>
      <c r="B808" s="187" t="s">
        <v>1476</v>
      </c>
      <c r="C808" s="188" t="s">
        <v>1477</v>
      </c>
      <c r="D808" s="196">
        <v>1.3</v>
      </c>
      <c r="E808" s="196">
        <v>1.3</v>
      </c>
      <c r="F808" s="177"/>
      <c r="G808" s="178"/>
      <c r="H808" s="196"/>
      <c r="I808" s="196">
        <v>1.3</v>
      </c>
      <c r="J808" s="178">
        <f t="shared" si="42"/>
        <v>1</v>
      </c>
      <c r="K808" s="177">
        <v>1.3</v>
      </c>
      <c r="L808" s="178">
        <f t="shared" si="40"/>
        <v>1</v>
      </c>
      <c r="M808" s="328">
        <v>1</v>
      </c>
      <c r="N808" s="178">
        <f t="shared" si="41"/>
        <v>0.76923076923076916</v>
      </c>
      <c r="O808" s="186" t="s">
        <v>138</v>
      </c>
      <c r="P808" s="329">
        <v>2019</v>
      </c>
      <c r="T808" s="261"/>
    </row>
    <row r="809" spans="1:20" ht="45">
      <c r="A809" s="329">
        <v>747</v>
      </c>
      <c r="B809" s="187" t="s">
        <v>1478</v>
      </c>
      <c r="C809" s="188" t="s">
        <v>1479</v>
      </c>
      <c r="D809" s="196">
        <v>0.8</v>
      </c>
      <c r="E809" s="196">
        <v>0.8</v>
      </c>
      <c r="F809" s="177"/>
      <c r="G809" s="178"/>
      <c r="H809" s="196"/>
      <c r="I809" s="196">
        <v>0.3</v>
      </c>
      <c r="J809" s="178">
        <f t="shared" si="42"/>
        <v>0.37499999999999994</v>
      </c>
      <c r="K809" s="177">
        <v>0.3</v>
      </c>
      <c r="L809" s="178">
        <f t="shared" ref="L809:L871" si="43">K809/E809</f>
        <v>0.37499999999999994</v>
      </c>
      <c r="M809" s="328">
        <v>0.3</v>
      </c>
      <c r="N809" s="178">
        <f t="shared" ref="N809:N871" si="44">M809/E809</f>
        <v>0.37499999999999994</v>
      </c>
      <c r="O809" s="186" t="s">
        <v>138</v>
      </c>
      <c r="P809" s="329">
        <v>2019</v>
      </c>
      <c r="T809" s="261"/>
    </row>
    <row r="810" spans="1:20" ht="30">
      <c r="A810" s="329">
        <v>748</v>
      </c>
      <c r="B810" s="187">
        <v>354966</v>
      </c>
      <c r="C810" s="188" t="s">
        <v>1480</v>
      </c>
      <c r="D810" s="196">
        <v>1.5</v>
      </c>
      <c r="E810" s="196">
        <v>1.5</v>
      </c>
      <c r="F810" s="177"/>
      <c r="G810" s="178"/>
      <c r="H810" s="196"/>
      <c r="I810" s="196">
        <v>1.5</v>
      </c>
      <c r="J810" s="178">
        <f t="shared" si="42"/>
        <v>1</v>
      </c>
      <c r="K810" s="177">
        <v>1.5</v>
      </c>
      <c r="L810" s="178">
        <f t="shared" si="43"/>
        <v>1</v>
      </c>
      <c r="M810" s="196">
        <v>1.5</v>
      </c>
      <c r="N810" s="178">
        <f t="shared" si="44"/>
        <v>1</v>
      </c>
      <c r="O810" s="186" t="s">
        <v>138</v>
      </c>
      <c r="P810" s="329">
        <v>2019</v>
      </c>
      <c r="T810" s="261"/>
    </row>
    <row r="811" spans="1:20" ht="30">
      <c r="A811" s="329">
        <v>749</v>
      </c>
      <c r="B811" s="187" t="s">
        <v>1481</v>
      </c>
      <c r="C811" s="188" t="s">
        <v>1482</v>
      </c>
      <c r="D811" s="196">
        <v>0.8</v>
      </c>
      <c r="E811" s="196">
        <v>0.8</v>
      </c>
      <c r="F811" s="177"/>
      <c r="G811" s="178"/>
      <c r="H811" s="196"/>
      <c r="I811" s="196">
        <v>0.8</v>
      </c>
      <c r="J811" s="178">
        <f t="shared" si="42"/>
        <v>1</v>
      </c>
      <c r="K811" s="177">
        <v>0.8</v>
      </c>
      <c r="L811" s="178">
        <f t="shared" si="43"/>
        <v>1</v>
      </c>
      <c r="M811" s="328">
        <v>0.8</v>
      </c>
      <c r="N811" s="178">
        <f t="shared" si="44"/>
        <v>1</v>
      </c>
      <c r="O811" s="186" t="s">
        <v>138</v>
      </c>
      <c r="P811" s="329">
        <v>2019</v>
      </c>
      <c r="T811" s="261"/>
    </row>
    <row r="812" spans="1:20" ht="30">
      <c r="A812" s="329">
        <v>750</v>
      </c>
      <c r="B812" s="187" t="s">
        <v>1483</v>
      </c>
      <c r="C812" s="188" t="s">
        <v>1484</v>
      </c>
      <c r="D812" s="196">
        <v>0.9</v>
      </c>
      <c r="E812" s="196">
        <v>0.9</v>
      </c>
      <c r="F812" s="177"/>
      <c r="G812" s="178"/>
      <c r="H812" s="196"/>
      <c r="I812" s="196">
        <v>0.9</v>
      </c>
      <c r="J812" s="178">
        <f t="shared" si="42"/>
        <v>1</v>
      </c>
      <c r="K812" s="177">
        <v>0.9</v>
      </c>
      <c r="L812" s="178">
        <f t="shared" si="43"/>
        <v>1</v>
      </c>
      <c r="M812" s="328">
        <v>0.9</v>
      </c>
      <c r="N812" s="178">
        <f t="shared" si="44"/>
        <v>1</v>
      </c>
      <c r="O812" s="186" t="s">
        <v>138</v>
      </c>
      <c r="P812" s="329">
        <v>2019</v>
      </c>
      <c r="T812" s="261"/>
    </row>
    <row r="813" spans="1:20" ht="30">
      <c r="A813" s="329">
        <v>751</v>
      </c>
      <c r="B813" s="187">
        <v>354962</v>
      </c>
      <c r="C813" s="188" t="s">
        <v>1485</v>
      </c>
      <c r="D813" s="196">
        <v>1</v>
      </c>
      <c r="E813" s="196">
        <v>1</v>
      </c>
      <c r="F813" s="177"/>
      <c r="G813" s="178"/>
      <c r="H813" s="196"/>
      <c r="I813" s="196">
        <v>1</v>
      </c>
      <c r="J813" s="178">
        <f t="shared" si="42"/>
        <v>1</v>
      </c>
      <c r="K813" s="177">
        <v>1</v>
      </c>
      <c r="L813" s="178">
        <f t="shared" si="43"/>
        <v>1</v>
      </c>
      <c r="M813" s="328">
        <v>1</v>
      </c>
      <c r="N813" s="178">
        <f t="shared" si="44"/>
        <v>1</v>
      </c>
      <c r="O813" s="186" t="s">
        <v>138</v>
      </c>
      <c r="P813" s="329">
        <v>2019</v>
      </c>
      <c r="T813" s="261"/>
    </row>
    <row r="814" spans="1:20" ht="30">
      <c r="A814" s="329">
        <v>752</v>
      </c>
      <c r="B814" s="187" t="s">
        <v>1486</v>
      </c>
      <c r="C814" s="188" t="s">
        <v>1487</v>
      </c>
      <c r="D814" s="196">
        <v>1.5</v>
      </c>
      <c r="E814" s="196">
        <v>1.5</v>
      </c>
      <c r="F814" s="177"/>
      <c r="G814" s="178"/>
      <c r="H814" s="196"/>
      <c r="I814" s="196">
        <v>1.5</v>
      </c>
      <c r="J814" s="178">
        <f t="shared" si="42"/>
        <v>1</v>
      </c>
      <c r="K814" s="177">
        <v>1.5</v>
      </c>
      <c r="L814" s="178">
        <f t="shared" si="43"/>
        <v>1</v>
      </c>
      <c r="M814" s="328">
        <v>1.5</v>
      </c>
      <c r="N814" s="178">
        <f t="shared" si="44"/>
        <v>1</v>
      </c>
      <c r="O814" s="186" t="s">
        <v>138</v>
      </c>
      <c r="P814" s="329">
        <v>2019</v>
      </c>
      <c r="T814" s="261"/>
    </row>
    <row r="815" spans="1:20" ht="30">
      <c r="A815" s="329">
        <v>753</v>
      </c>
      <c r="B815" s="187" t="s">
        <v>1488</v>
      </c>
      <c r="C815" s="188" t="s">
        <v>1489</v>
      </c>
      <c r="D815" s="196">
        <v>1.9</v>
      </c>
      <c r="E815" s="196">
        <v>1.9</v>
      </c>
      <c r="F815" s="177"/>
      <c r="G815" s="178"/>
      <c r="H815" s="196"/>
      <c r="I815" s="196">
        <v>1.9</v>
      </c>
      <c r="J815" s="178">
        <f t="shared" si="42"/>
        <v>1</v>
      </c>
      <c r="K815" s="177">
        <v>1.9</v>
      </c>
      <c r="L815" s="178">
        <f t="shared" si="43"/>
        <v>1</v>
      </c>
      <c r="M815" s="328">
        <v>1.9</v>
      </c>
      <c r="N815" s="178">
        <f t="shared" si="44"/>
        <v>1</v>
      </c>
      <c r="O815" s="186" t="s">
        <v>138</v>
      </c>
      <c r="P815" s="329">
        <v>2019</v>
      </c>
      <c r="T815" s="261"/>
    </row>
    <row r="816" spans="1:20" ht="30">
      <c r="A816" s="329">
        <v>754</v>
      </c>
      <c r="B816" s="187" t="s">
        <v>1490</v>
      </c>
      <c r="C816" s="188" t="s">
        <v>1491</v>
      </c>
      <c r="D816" s="196">
        <v>0.6</v>
      </c>
      <c r="E816" s="196">
        <v>0.6</v>
      </c>
      <c r="F816" s="177"/>
      <c r="G816" s="178"/>
      <c r="H816" s="196"/>
      <c r="I816" s="196">
        <v>0.6</v>
      </c>
      <c r="J816" s="178">
        <f t="shared" si="42"/>
        <v>1</v>
      </c>
      <c r="K816" s="177">
        <v>0.6</v>
      </c>
      <c r="L816" s="178">
        <f t="shared" si="43"/>
        <v>1</v>
      </c>
      <c r="M816" s="328">
        <v>0.6</v>
      </c>
      <c r="N816" s="178">
        <f t="shared" si="44"/>
        <v>1</v>
      </c>
      <c r="O816" s="186" t="s">
        <v>138</v>
      </c>
      <c r="P816" s="329">
        <v>2019</v>
      </c>
      <c r="T816" s="261"/>
    </row>
    <row r="817" spans="1:20" ht="30">
      <c r="A817" s="329">
        <v>755</v>
      </c>
      <c r="B817" s="187" t="s">
        <v>1492</v>
      </c>
      <c r="C817" s="188" t="s">
        <v>1493</v>
      </c>
      <c r="D817" s="196">
        <v>0.3</v>
      </c>
      <c r="E817" s="196">
        <v>0.3</v>
      </c>
      <c r="F817" s="177"/>
      <c r="G817" s="178"/>
      <c r="H817" s="196"/>
      <c r="I817" s="196">
        <v>0.3</v>
      </c>
      <c r="J817" s="178">
        <f t="shared" si="42"/>
        <v>1</v>
      </c>
      <c r="K817" s="177">
        <v>0.3</v>
      </c>
      <c r="L817" s="178">
        <f t="shared" si="43"/>
        <v>1</v>
      </c>
      <c r="M817" s="203">
        <v>0.3</v>
      </c>
      <c r="N817" s="178">
        <f t="shared" si="44"/>
        <v>1</v>
      </c>
      <c r="O817" s="186" t="s">
        <v>138</v>
      </c>
      <c r="P817" s="329">
        <v>2019</v>
      </c>
      <c r="T817" s="261"/>
    </row>
    <row r="818" spans="1:20" ht="30">
      <c r="A818" s="329">
        <v>756</v>
      </c>
      <c r="B818" s="187" t="s">
        <v>1494</v>
      </c>
      <c r="C818" s="188" t="s">
        <v>1495</v>
      </c>
      <c r="D818" s="196">
        <v>0.5</v>
      </c>
      <c r="E818" s="196">
        <v>0.5</v>
      </c>
      <c r="F818" s="177"/>
      <c r="G818" s="178"/>
      <c r="H818" s="196"/>
      <c r="I818" s="196">
        <v>0.5</v>
      </c>
      <c r="J818" s="178">
        <f t="shared" si="42"/>
        <v>1</v>
      </c>
      <c r="K818" s="177">
        <v>0.5</v>
      </c>
      <c r="L818" s="178">
        <f t="shared" si="43"/>
        <v>1</v>
      </c>
      <c r="M818" s="328">
        <v>0.5</v>
      </c>
      <c r="N818" s="178">
        <f t="shared" si="44"/>
        <v>1</v>
      </c>
      <c r="O818" s="186" t="s">
        <v>138</v>
      </c>
      <c r="P818" s="329">
        <v>2019</v>
      </c>
      <c r="T818" s="261"/>
    </row>
    <row r="819" spans="1:20" ht="30">
      <c r="A819" s="329">
        <v>757</v>
      </c>
      <c r="B819" s="187" t="s">
        <v>1496</v>
      </c>
      <c r="C819" s="188" t="s">
        <v>1497</v>
      </c>
      <c r="D819" s="196">
        <v>0.3</v>
      </c>
      <c r="E819" s="196">
        <v>0.3</v>
      </c>
      <c r="F819" s="177"/>
      <c r="G819" s="178"/>
      <c r="H819" s="196"/>
      <c r="I819" s="196">
        <v>0</v>
      </c>
      <c r="J819" s="178">
        <f t="shared" si="42"/>
        <v>0</v>
      </c>
      <c r="K819" s="177">
        <v>0</v>
      </c>
      <c r="L819" s="178">
        <f t="shared" si="43"/>
        <v>0</v>
      </c>
      <c r="M819" s="196">
        <v>0</v>
      </c>
      <c r="N819" s="178">
        <f t="shared" si="44"/>
        <v>0</v>
      </c>
      <c r="O819" s="186" t="s">
        <v>138</v>
      </c>
      <c r="P819" s="329">
        <v>2019</v>
      </c>
      <c r="T819" s="261"/>
    </row>
    <row r="820" spans="1:20" ht="30">
      <c r="A820" s="329">
        <v>758</v>
      </c>
      <c r="B820" s="187" t="s">
        <v>1498</v>
      </c>
      <c r="C820" s="188" t="s">
        <v>1499</v>
      </c>
      <c r="D820" s="196">
        <v>1.6</v>
      </c>
      <c r="E820" s="196">
        <v>1.6</v>
      </c>
      <c r="F820" s="177"/>
      <c r="G820" s="178"/>
      <c r="H820" s="196"/>
      <c r="I820" s="196">
        <v>1.6</v>
      </c>
      <c r="J820" s="178">
        <f t="shared" si="42"/>
        <v>1</v>
      </c>
      <c r="K820" s="177">
        <v>1.6</v>
      </c>
      <c r="L820" s="178">
        <f t="shared" si="43"/>
        <v>1</v>
      </c>
      <c r="M820" s="328">
        <v>1.6</v>
      </c>
      <c r="N820" s="178">
        <f t="shared" si="44"/>
        <v>1</v>
      </c>
      <c r="O820" s="186" t="s">
        <v>138</v>
      </c>
      <c r="P820" s="329">
        <v>2019</v>
      </c>
      <c r="T820" s="261"/>
    </row>
    <row r="821" spans="1:20" ht="30">
      <c r="A821" s="329">
        <v>759</v>
      </c>
      <c r="B821" s="187" t="s">
        <v>1500</v>
      </c>
      <c r="C821" s="188" t="s">
        <v>1501</v>
      </c>
      <c r="D821" s="196">
        <v>0.4</v>
      </c>
      <c r="E821" s="196">
        <v>0.4</v>
      </c>
      <c r="F821" s="177"/>
      <c r="G821" s="178"/>
      <c r="H821" s="196"/>
      <c r="I821" s="196">
        <v>0.4</v>
      </c>
      <c r="J821" s="178">
        <f t="shared" si="42"/>
        <v>1</v>
      </c>
      <c r="K821" s="177">
        <v>0.4</v>
      </c>
      <c r="L821" s="178">
        <f t="shared" si="43"/>
        <v>1</v>
      </c>
      <c r="M821" s="328">
        <v>0.4</v>
      </c>
      <c r="N821" s="178">
        <f t="shared" si="44"/>
        <v>1</v>
      </c>
      <c r="O821" s="186" t="s">
        <v>138</v>
      </c>
      <c r="P821" s="329">
        <v>2019</v>
      </c>
      <c r="T821" s="261"/>
    </row>
    <row r="822" spans="1:20" ht="30">
      <c r="A822" s="329">
        <v>760</v>
      </c>
      <c r="B822" s="187">
        <v>354335</v>
      </c>
      <c r="C822" s="188" t="s">
        <v>1502</v>
      </c>
      <c r="D822" s="196">
        <v>0.2</v>
      </c>
      <c r="E822" s="196">
        <v>0.2</v>
      </c>
      <c r="F822" s="177"/>
      <c r="G822" s="178"/>
      <c r="H822" s="196"/>
      <c r="I822" s="196">
        <v>0.2</v>
      </c>
      <c r="J822" s="178">
        <f t="shared" si="42"/>
        <v>1</v>
      </c>
      <c r="K822" s="177">
        <v>0.2</v>
      </c>
      <c r="L822" s="178">
        <f t="shared" si="43"/>
        <v>1</v>
      </c>
      <c r="M822" s="328">
        <v>0.2</v>
      </c>
      <c r="N822" s="178">
        <f t="shared" si="44"/>
        <v>1</v>
      </c>
      <c r="O822" s="186" t="s">
        <v>138</v>
      </c>
      <c r="P822" s="329">
        <v>2019</v>
      </c>
      <c r="T822" s="261"/>
    </row>
    <row r="823" spans="1:20" ht="30">
      <c r="A823" s="329">
        <v>761</v>
      </c>
      <c r="B823" s="187">
        <v>354332</v>
      </c>
      <c r="C823" s="188" t="s">
        <v>1503</v>
      </c>
      <c r="D823" s="196">
        <v>0.2</v>
      </c>
      <c r="E823" s="196">
        <v>0.2</v>
      </c>
      <c r="F823" s="177"/>
      <c r="G823" s="178"/>
      <c r="H823" s="196"/>
      <c r="I823" s="196">
        <v>0</v>
      </c>
      <c r="J823" s="178">
        <f t="shared" si="42"/>
        <v>0</v>
      </c>
      <c r="K823" s="177">
        <v>0</v>
      </c>
      <c r="L823" s="178">
        <f t="shared" si="43"/>
        <v>0</v>
      </c>
      <c r="M823" s="196">
        <v>0</v>
      </c>
      <c r="N823" s="178">
        <f t="shared" si="44"/>
        <v>0</v>
      </c>
      <c r="O823" s="186" t="s">
        <v>138</v>
      </c>
      <c r="P823" s="329">
        <v>2019</v>
      </c>
      <c r="T823" s="261"/>
    </row>
    <row r="824" spans="1:20" ht="30">
      <c r="A824" s="329">
        <v>762</v>
      </c>
      <c r="B824" s="187" t="s">
        <v>1504</v>
      </c>
      <c r="C824" s="188" t="s">
        <v>1505</v>
      </c>
      <c r="D824" s="196">
        <v>0.2</v>
      </c>
      <c r="E824" s="196">
        <v>0.2</v>
      </c>
      <c r="F824" s="177"/>
      <c r="G824" s="178"/>
      <c r="H824" s="196"/>
      <c r="I824" s="196">
        <v>0</v>
      </c>
      <c r="J824" s="178">
        <f t="shared" si="42"/>
        <v>0</v>
      </c>
      <c r="K824" s="177">
        <v>0</v>
      </c>
      <c r="L824" s="178">
        <f t="shared" si="43"/>
        <v>0</v>
      </c>
      <c r="M824" s="328">
        <v>0.2</v>
      </c>
      <c r="N824" s="178">
        <f t="shared" si="44"/>
        <v>1</v>
      </c>
      <c r="O824" s="186" t="s">
        <v>138</v>
      </c>
      <c r="P824" s="329">
        <v>2019</v>
      </c>
      <c r="T824" s="261"/>
    </row>
    <row r="825" spans="1:20" ht="30">
      <c r="A825" s="329">
        <v>763</v>
      </c>
      <c r="B825" s="187" t="s">
        <v>1506</v>
      </c>
      <c r="C825" s="188" t="s">
        <v>1507</v>
      </c>
      <c r="D825" s="196">
        <v>0.3</v>
      </c>
      <c r="E825" s="196">
        <v>0.3</v>
      </c>
      <c r="F825" s="177"/>
      <c r="G825" s="178"/>
      <c r="H825" s="196"/>
      <c r="I825" s="196">
        <v>0.3</v>
      </c>
      <c r="J825" s="178">
        <f t="shared" si="42"/>
        <v>1</v>
      </c>
      <c r="K825" s="177">
        <v>0.3</v>
      </c>
      <c r="L825" s="178">
        <f t="shared" si="43"/>
        <v>1</v>
      </c>
      <c r="M825" s="328">
        <v>0.3</v>
      </c>
      <c r="N825" s="178">
        <f t="shared" si="44"/>
        <v>1</v>
      </c>
      <c r="O825" s="186" t="s">
        <v>138</v>
      </c>
      <c r="P825" s="329">
        <v>2019</v>
      </c>
      <c r="T825" s="261"/>
    </row>
    <row r="826" spans="1:20" ht="30">
      <c r="A826" s="329">
        <v>764</v>
      </c>
      <c r="B826" s="187">
        <v>354449</v>
      </c>
      <c r="C826" s="188" t="s">
        <v>1508</v>
      </c>
      <c r="D826" s="196">
        <v>2</v>
      </c>
      <c r="E826" s="196">
        <v>2</v>
      </c>
      <c r="F826" s="177"/>
      <c r="G826" s="178"/>
      <c r="H826" s="196"/>
      <c r="I826" s="196">
        <v>2</v>
      </c>
      <c r="J826" s="178">
        <f t="shared" si="42"/>
        <v>1</v>
      </c>
      <c r="K826" s="177">
        <v>2</v>
      </c>
      <c r="L826" s="178">
        <f t="shared" si="43"/>
        <v>1</v>
      </c>
      <c r="M826" s="328">
        <v>2</v>
      </c>
      <c r="N826" s="178">
        <f t="shared" si="44"/>
        <v>1</v>
      </c>
      <c r="O826" s="186" t="s">
        <v>138</v>
      </c>
      <c r="P826" s="329">
        <v>2019</v>
      </c>
      <c r="T826" s="261"/>
    </row>
    <row r="827" spans="1:20" ht="30">
      <c r="A827" s="329">
        <v>765</v>
      </c>
      <c r="B827" s="187" t="s">
        <v>1509</v>
      </c>
      <c r="C827" s="188" t="s">
        <v>1510</v>
      </c>
      <c r="D827" s="196">
        <v>1</v>
      </c>
      <c r="E827" s="196">
        <v>1</v>
      </c>
      <c r="F827" s="177"/>
      <c r="G827" s="178"/>
      <c r="H827" s="196"/>
      <c r="I827" s="196">
        <v>1</v>
      </c>
      <c r="J827" s="178">
        <f t="shared" si="42"/>
        <v>1</v>
      </c>
      <c r="K827" s="177">
        <v>1</v>
      </c>
      <c r="L827" s="178">
        <f t="shared" si="43"/>
        <v>1</v>
      </c>
      <c r="M827" s="328">
        <v>1</v>
      </c>
      <c r="N827" s="178">
        <f t="shared" si="44"/>
        <v>1</v>
      </c>
      <c r="O827" s="186" t="s">
        <v>138</v>
      </c>
      <c r="P827" s="329">
        <v>2019</v>
      </c>
      <c r="T827" s="261"/>
    </row>
    <row r="828" spans="1:20" ht="30">
      <c r="A828" s="329">
        <v>766</v>
      </c>
      <c r="B828" s="187" t="s">
        <v>1511</v>
      </c>
      <c r="C828" s="188" t="s">
        <v>1512</v>
      </c>
      <c r="D828" s="196">
        <v>0.9</v>
      </c>
      <c r="E828" s="196">
        <v>0.9</v>
      </c>
      <c r="F828" s="177"/>
      <c r="G828" s="178"/>
      <c r="H828" s="196"/>
      <c r="I828" s="196">
        <v>0</v>
      </c>
      <c r="J828" s="178">
        <f t="shared" si="42"/>
        <v>0</v>
      </c>
      <c r="K828" s="177">
        <v>0</v>
      </c>
      <c r="L828" s="178">
        <f t="shared" si="43"/>
        <v>0</v>
      </c>
      <c r="M828" s="196">
        <v>0</v>
      </c>
      <c r="N828" s="178">
        <f t="shared" si="44"/>
        <v>0</v>
      </c>
      <c r="O828" s="186" t="s">
        <v>138</v>
      </c>
      <c r="P828" s="329">
        <v>2019</v>
      </c>
      <c r="T828" s="261"/>
    </row>
    <row r="829" spans="1:20" ht="30">
      <c r="A829" s="329">
        <v>767</v>
      </c>
      <c r="B829" s="187">
        <v>354473</v>
      </c>
      <c r="C829" s="188" t="s">
        <v>1513</v>
      </c>
      <c r="D829" s="196">
        <v>0.4</v>
      </c>
      <c r="E829" s="196">
        <v>0.4</v>
      </c>
      <c r="F829" s="177"/>
      <c r="G829" s="178"/>
      <c r="H829" s="196"/>
      <c r="I829" s="196">
        <v>0</v>
      </c>
      <c r="J829" s="178">
        <f t="shared" si="42"/>
        <v>0</v>
      </c>
      <c r="K829" s="177">
        <v>0</v>
      </c>
      <c r="L829" s="178">
        <f t="shared" si="43"/>
        <v>0</v>
      </c>
      <c r="M829" s="196">
        <v>0</v>
      </c>
      <c r="N829" s="178">
        <f t="shared" si="44"/>
        <v>0</v>
      </c>
      <c r="O829" s="186" t="s">
        <v>138</v>
      </c>
      <c r="P829" s="329">
        <v>2019</v>
      </c>
      <c r="T829" s="261"/>
    </row>
    <row r="830" spans="1:20" ht="30">
      <c r="A830" s="329">
        <v>768</v>
      </c>
      <c r="B830" s="187">
        <v>354472</v>
      </c>
      <c r="C830" s="188" t="s">
        <v>1514</v>
      </c>
      <c r="D830" s="196">
        <v>0.3</v>
      </c>
      <c r="E830" s="196">
        <v>0.3</v>
      </c>
      <c r="F830" s="177"/>
      <c r="G830" s="178"/>
      <c r="H830" s="196"/>
      <c r="I830" s="196">
        <v>0</v>
      </c>
      <c r="J830" s="178">
        <f t="shared" si="42"/>
        <v>0</v>
      </c>
      <c r="K830" s="177">
        <v>0</v>
      </c>
      <c r="L830" s="178">
        <f t="shared" si="43"/>
        <v>0</v>
      </c>
      <c r="M830" s="190">
        <v>0</v>
      </c>
      <c r="N830" s="178">
        <f t="shared" si="44"/>
        <v>0</v>
      </c>
      <c r="O830" s="186" t="s">
        <v>138</v>
      </c>
      <c r="P830" s="329">
        <v>2019</v>
      </c>
      <c r="T830" s="261"/>
    </row>
    <row r="831" spans="1:20" ht="30">
      <c r="A831" s="329">
        <v>769</v>
      </c>
      <c r="B831" s="187">
        <v>354471</v>
      </c>
      <c r="C831" s="188" t="s">
        <v>1515</v>
      </c>
      <c r="D831" s="196">
        <v>0.2</v>
      </c>
      <c r="E831" s="196">
        <v>0.2</v>
      </c>
      <c r="F831" s="177"/>
      <c r="G831" s="178"/>
      <c r="H831" s="196"/>
      <c r="I831" s="196">
        <v>0</v>
      </c>
      <c r="J831" s="178">
        <f t="shared" si="42"/>
        <v>0</v>
      </c>
      <c r="K831" s="177">
        <v>0</v>
      </c>
      <c r="L831" s="178">
        <f t="shared" si="43"/>
        <v>0</v>
      </c>
      <c r="M831" s="190">
        <v>0</v>
      </c>
      <c r="N831" s="178">
        <f t="shared" si="44"/>
        <v>0</v>
      </c>
      <c r="O831" s="186" t="s">
        <v>138</v>
      </c>
      <c r="P831" s="329">
        <v>2019</v>
      </c>
      <c r="T831" s="261"/>
    </row>
    <row r="832" spans="1:20" ht="30">
      <c r="A832" s="329">
        <v>770</v>
      </c>
      <c r="B832" s="187">
        <v>352533</v>
      </c>
      <c r="C832" s="188" t="s">
        <v>1516</v>
      </c>
      <c r="D832" s="196">
        <v>4.5</v>
      </c>
      <c r="E832" s="196">
        <v>4.5</v>
      </c>
      <c r="F832" s="177"/>
      <c r="G832" s="178"/>
      <c r="H832" s="196"/>
      <c r="I832" s="196">
        <v>0</v>
      </c>
      <c r="J832" s="178">
        <f t="shared" ref="J832:J895" si="45">I832/E832</f>
        <v>0</v>
      </c>
      <c r="K832" s="177">
        <v>0</v>
      </c>
      <c r="L832" s="178">
        <f t="shared" si="43"/>
        <v>0</v>
      </c>
      <c r="M832" s="196">
        <v>0</v>
      </c>
      <c r="N832" s="178">
        <f t="shared" si="44"/>
        <v>0</v>
      </c>
      <c r="O832" s="186" t="s">
        <v>138</v>
      </c>
      <c r="P832" s="329">
        <v>2019</v>
      </c>
      <c r="T832" s="261"/>
    </row>
    <row r="833" spans="1:20" ht="45">
      <c r="A833" s="329">
        <v>771</v>
      </c>
      <c r="B833" s="187">
        <v>352548</v>
      </c>
      <c r="C833" s="188" t="s">
        <v>1517</v>
      </c>
      <c r="D833" s="196">
        <v>2</v>
      </c>
      <c r="E833" s="196">
        <v>2</v>
      </c>
      <c r="F833" s="177"/>
      <c r="G833" s="178"/>
      <c r="H833" s="196"/>
      <c r="I833" s="196">
        <v>0</v>
      </c>
      <c r="J833" s="178">
        <f t="shared" si="45"/>
        <v>0</v>
      </c>
      <c r="K833" s="177">
        <v>0</v>
      </c>
      <c r="L833" s="178">
        <f t="shared" si="43"/>
        <v>0</v>
      </c>
      <c r="M833" s="196">
        <v>0</v>
      </c>
      <c r="N833" s="178">
        <f t="shared" si="44"/>
        <v>0</v>
      </c>
      <c r="O833" s="186" t="s">
        <v>138</v>
      </c>
      <c r="P833" s="329">
        <v>2019</v>
      </c>
      <c r="T833" s="261"/>
    </row>
    <row r="834" spans="1:20" ht="45">
      <c r="A834" s="329">
        <v>772</v>
      </c>
      <c r="B834" s="187">
        <v>352549</v>
      </c>
      <c r="C834" s="188" t="s">
        <v>1518</v>
      </c>
      <c r="D834" s="196">
        <v>1.5</v>
      </c>
      <c r="E834" s="196">
        <v>1.5</v>
      </c>
      <c r="F834" s="177"/>
      <c r="G834" s="178"/>
      <c r="H834" s="196"/>
      <c r="I834" s="196">
        <v>0</v>
      </c>
      <c r="J834" s="178">
        <f t="shared" si="45"/>
        <v>0</v>
      </c>
      <c r="K834" s="177">
        <v>0</v>
      </c>
      <c r="L834" s="178">
        <f t="shared" si="43"/>
        <v>0</v>
      </c>
      <c r="M834" s="196">
        <v>0</v>
      </c>
      <c r="N834" s="178">
        <f t="shared" si="44"/>
        <v>0</v>
      </c>
      <c r="O834" s="186" t="s">
        <v>138</v>
      </c>
      <c r="P834" s="329">
        <v>2019</v>
      </c>
      <c r="T834" s="261"/>
    </row>
    <row r="835" spans="1:20" ht="45">
      <c r="A835" s="329">
        <v>773</v>
      </c>
      <c r="B835" s="187" t="s">
        <v>1519</v>
      </c>
      <c r="C835" s="188" t="s">
        <v>1520</v>
      </c>
      <c r="D835" s="196">
        <v>1</v>
      </c>
      <c r="E835" s="196">
        <v>1</v>
      </c>
      <c r="F835" s="177"/>
      <c r="G835" s="178"/>
      <c r="H835" s="196"/>
      <c r="I835" s="196">
        <v>0.3</v>
      </c>
      <c r="J835" s="178">
        <f t="shared" si="45"/>
        <v>0.3</v>
      </c>
      <c r="K835" s="177">
        <v>0.3</v>
      </c>
      <c r="L835" s="178">
        <f t="shared" si="43"/>
        <v>0.3</v>
      </c>
      <c r="M835" s="190">
        <v>1</v>
      </c>
      <c r="N835" s="178">
        <f t="shared" si="44"/>
        <v>1</v>
      </c>
      <c r="O835" s="186" t="s">
        <v>138</v>
      </c>
      <c r="P835" s="329">
        <v>2019</v>
      </c>
      <c r="T835" s="261"/>
    </row>
    <row r="836" spans="1:20" ht="30">
      <c r="A836" s="329">
        <v>774</v>
      </c>
      <c r="B836" s="187" t="s">
        <v>1521</v>
      </c>
      <c r="C836" s="188" t="s">
        <v>1522</v>
      </c>
      <c r="D836" s="196">
        <v>0.6</v>
      </c>
      <c r="E836" s="196">
        <v>0.6</v>
      </c>
      <c r="F836" s="177"/>
      <c r="G836" s="178"/>
      <c r="H836" s="196"/>
      <c r="I836" s="196">
        <v>0</v>
      </c>
      <c r="J836" s="178">
        <f t="shared" si="45"/>
        <v>0</v>
      </c>
      <c r="K836" s="177">
        <v>0</v>
      </c>
      <c r="L836" s="178">
        <f t="shared" si="43"/>
        <v>0</v>
      </c>
      <c r="M836" s="328">
        <v>0.6</v>
      </c>
      <c r="N836" s="178">
        <f t="shared" si="44"/>
        <v>1</v>
      </c>
      <c r="O836" s="186" t="s">
        <v>138</v>
      </c>
      <c r="P836" s="329">
        <v>2019</v>
      </c>
      <c r="T836" s="261"/>
    </row>
    <row r="837" spans="1:20" ht="45">
      <c r="A837" s="329">
        <v>775</v>
      </c>
      <c r="B837" s="187" t="s">
        <v>1523</v>
      </c>
      <c r="C837" s="188" t="s">
        <v>1524</v>
      </c>
      <c r="D837" s="196">
        <v>1.1000000000000001</v>
      </c>
      <c r="E837" s="196">
        <v>1.1000000000000001</v>
      </c>
      <c r="F837" s="177"/>
      <c r="G837" s="178"/>
      <c r="H837" s="196"/>
      <c r="I837" s="196">
        <v>0.5</v>
      </c>
      <c r="J837" s="178">
        <f t="shared" si="45"/>
        <v>0.45454545454545453</v>
      </c>
      <c r="K837" s="177">
        <v>0.5</v>
      </c>
      <c r="L837" s="178">
        <f t="shared" si="43"/>
        <v>0.45454545454545453</v>
      </c>
      <c r="M837" s="328">
        <v>1.1000000000000001</v>
      </c>
      <c r="N837" s="178">
        <f t="shared" si="44"/>
        <v>1</v>
      </c>
      <c r="O837" s="186" t="s">
        <v>138</v>
      </c>
      <c r="P837" s="329">
        <v>2019</v>
      </c>
      <c r="T837" s="261"/>
    </row>
    <row r="838" spans="1:20" ht="45">
      <c r="A838" s="329">
        <v>776</v>
      </c>
      <c r="B838" s="187" t="s">
        <v>1525</v>
      </c>
      <c r="C838" s="188" t="s">
        <v>1526</v>
      </c>
      <c r="D838" s="196">
        <v>0.5</v>
      </c>
      <c r="E838" s="196">
        <v>0.5</v>
      </c>
      <c r="F838" s="177"/>
      <c r="G838" s="178"/>
      <c r="H838" s="196"/>
      <c r="I838" s="196">
        <v>0.5</v>
      </c>
      <c r="J838" s="178">
        <f t="shared" si="45"/>
        <v>1</v>
      </c>
      <c r="K838" s="177">
        <v>0.5</v>
      </c>
      <c r="L838" s="178">
        <f t="shared" si="43"/>
        <v>1</v>
      </c>
      <c r="M838" s="190">
        <v>0.5</v>
      </c>
      <c r="N838" s="178">
        <f t="shared" si="44"/>
        <v>1</v>
      </c>
      <c r="O838" s="186" t="s">
        <v>138</v>
      </c>
      <c r="P838" s="329">
        <v>2019</v>
      </c>
      <c r="T838" s="261"/>
    </row>
    <row r="839" spans="1:20" ht="30">
      <c r="A839" s="329">
        <v>777</v>
      </c>
      <c r="B839" s="187" t="s">
        <v>1527</v>
      </c>
      <c r="C839" s="188" t="s">
        <v>1528</v>
      </c>
      <c r="D839" s="196">
        <v>0.7</v>
      </c>
      <c r="E839" s="196">
        <v>0.7</v>
      </c>
      <c r="F839" s="177"/>
      <c r="G839" s="178"/>
      <c r="H839" s="196"/>
      <c r="I839" s="196">
        <v>0.7</v>
      </c>
      <c r="J839" s="178">
        <f t="shared" si="45"/>
        <v>1</v>
      </c>
      <c r="K839" s="177">
        <v>0.7</v>
      </c>
      <c r="L839" s="178">
        <f t="shared" si="43"/>
        <v>1</v>
      </c>
      <c r="M839" s="328">
        <v>0.7</v>
      </c>
      <c r="N839" s="178">
        <f t="shared" si="44"/>
        <v>1</v>
      </c>
      <c r="O839" s="186" t="s">
        <v>138</v>
      </c>
      <c r="P839" s="329">
        <v>2019</v>
      </c>
      <c r="T839" s="261"/>
    </row>
    <row r="840" spans="1:20" ht="30">
      <c r="A840" s="329">
        <v>778</v>
      </c>
      <c r="B840" s="187">
        <v>346139</v>
      </c>
      <c r="C840" s="188" t="s">
        <v>1529</v>
      </c>
      <c r="D840" s="196">
        <v>1.1000000000000001</v>
      </c>
      <c r="E840" s="196">
        <v>1.1000000000000001</v>
      </c>
      <c r="F840" s="177"/>
      <c r="G840" s="178"/>
      <c r="H840" s="196"/>
      <c r="I840" s="196">
        <v>0.7</v>
      </c>
      <c r="J840" s="178">
        <f t="shared" si="45"/>
        <v>0.63636363636363624</v>
      </c>
      <c r="K840" s="177">
        <v>0.7</v>
      </c>
      <c r="L840" s="178">
        <f t="shared" si="43"/>
        <v>0.63636363636363624</v>
      </c>
      <c r="M840" s="328">
        <v>0.7</v>
      </c>
      <c r="N840" s="178">
        <f t="shared" si="44"/>
        <v>0.63636363636363624</v>
      </c>
      <c r="O840" s="186" t="s">
        <v>138</v>
      </c>
      <c r="P840" s="329">
        <v>2019</v>
      </c>
      <c r="T840" s="261"/>
    </row>
    <row r="841" spans="1:20" ht="15">
      <c r="A841" s="329">
        <v>779</v>
      </c>
      <c r="B841" s="187"/>
      <c r="C841" s="188" t="s">
        <v>1530</v>
      </c>
      <c r="D841" s="196">
        <v>0.7</v>
      </c>
      <c r="E841" s="196">
        <v>0.7</v>
      </c>
      <c r="F841" s="177"/>
      <c r="G841" s="178"/>
      <c r="H841" s="196"/>
      <c r="I841" s="196">
        <v>0.7</v>
      </c>
      <c r="J841" s="178">
        <f t="shared" si="45"/>
        <v>1</v>
      </c>
      <c r="K841" s="177">
        <v>0.7</v>
      </c>
      <c r="L841" s="178">
        <f t="shared" si="43"/>
        <v>1</v>
      </c>
      <c r="M841" s="328">
        <v>0.7</v>
      </c>
      <c r="N841" s="178">
        <f t="shared" si="44"/>
        <v>1</v>
      </c>
      <c r="O841" s="186" t="s">
        <v>138</v>
      </c>
      <c r="P841" s="329">
        <v>2019</v>
      </c>
      <c r="T841" s="261"/>
    </row>
    <row r="842" spans="1:20" ht="30">
      <c r="A842" s="329">
        <v>780</v>
      </c>
      <c r="B842" s="187" t="s">
        <v>1531</v>
      </c>
      <c r="C842" s="188" t="s">
        <v>1532</v>
      </c>
      <c r="D842" s="196">
        <v>0.3</v>
      </c>
      <c r="E842" s="196">
        <v>0.3</v>
      </c>
      <c r="F842" s="177"/>
      <c r="G842" s="178"/>
      <c r="H842" s="196"/>
      <c r="I842" s="196">
        <v>0</v>
      </c>
      <c r="J842" s="178">
        <f t="shared" si="45"/>
        <v>0</v>
      </c>
      <c r="K842" s="177">
        <v>0</v>
      </c>
      <c r="L842" s="178">
        <f t="shared" si="43"/>
        <v>0</v>
      </c>
      <c r="M842" s="190">
        <v>0</v>
      </c>
      <c r="N842" s="178">
        <f t="shared" si="44"/>
        <v>0</v>
      </c>
      <c r="O842" s="186" t="s">
        <v>138</v>
      </c>
      <c r="P842" s="329">
        <v>2019</v>
      </c>
      <c r="T842" s="261"/>
    </row>
    <row r="843" spans="1:20" ht="30">
      <c r="A843" s="329">
        <v>781</v>
      </c>
      <c r="B843" s="187">
        <v>346887</v>
      </c>
      <c r="C843" s="188" t="s">
        <v>1533</v>
      </c>
      <c r="D843" s="196">
        <v>0.4</v>
      </c>
      <c r="E843" s="196">
        <v>0.4</v>
      </c>
      <c r="F843" s="177"/>
      <c r="G843" s="178"/>
      <c r="H843" s="196"/>
      <c r="I843" s="196">
        <v>0.4</v>
      </c>
      <c r="J843" s="178">
        <f t="shared" si="45"/>
        <v>1</v>
      </c>
      <c r="K843" s="177">
        <v>0.4</v>
      </c>
      <c r="L843" s="178">
        <f t="shared" si="43"/>
        <v>1</v>
      </c>
      <c r="M843" s="328">
        <v>0.4</v>
      </c>
      <c r="N843" s="178">
        <f t="shared" si="44"/>
        <v>1</v>
      </c>
      <c r="O843" s="186" t="s">
        <v>138</v>
      </c>
      <c r="P843" s="329">
        <v>2019</v>
      </c>
      <c r="T843" s="261"/>
    </row>
    <row r="844" spans="1:20" ht="45">
      <c r="A844" s="329">
        <v>782</v>
      </c>
      <c r="B844" s="187" t="s">
        <v>1534</v>
      </c>
      <c r="C844" s="188" t="s">
        <v>1535</v>
      </c>
      <c r="D844" s="196">
        <v>1.8</v>
      </c>
      <c r="E844" s="196">
        <v>1.8</v>
      </c>
      <c r="F844" s="177"/>
      <c r="G844" s="178"/>
      <c r="H844" s="196"/>
      <c r="I844" s="196">
        <v>1.8</v>
      </c>
      <c r="J844" s="178">
        <f t="shared" si="45"/>
        <v>1</v>
      </c>
      <c r="K844" s="177">
        <v>1.8</v>
      </c>
      <c r="L844" s="178">
        <f t="shared" si="43"/>
        <v>1</v>
      </c>
      <c r="M844" s="328">
        <v>1.8</v>
      </c>
      <c r="N844" s="178">
        <f t="shared" si="44"/>
        <v>1</v>
      </c>
      <c r="O844" s="186" t="s">
        <v>138</v>
      </c>
      <c r="P844" s="329">
        <v>2019</v>
      </c>
      <c r="T844" s="261"/>
    </row>
    <row r="845" spans="1:20" ht="30">
      <c r="A845" s="329">
        <v>783</v>
      </c>
      <c r="B845" s="187">
        <v>3397034</v>
      </c>
      <c r="C845" s="188" t="s">
        <v>1536</v>
      </c>
      <c r="D845" s="196">
        <v>0.8</v>
      </c>
      <c r="E845" s="196">
        <v>0.8</v>
      </c>
      <c r="F845" s="177"/>
      <c r="G845" s="178"/>
      <c r="H845" s="196"/>
      <c r="I845" s="196">
        <v>0</v>
      </c>
      <c r="J845" s="178">
        <f t="shared" si="45"/>
        <v>0</v>
      </c>
      <c r="K845" s="177">
        <v>0</v>
      </c>
      <c r="L845" s="178">
        <f t="shared" si="43"/>
        <v>0</v>
      </c>
      <c r="M845" s="190">
        <v>0.8</v>
      </c>
      <c r="N845" s="178">
        <f t="shared" si="44"/>
        <v>1</v>
      </c>
      <c r="O845" s="186" t="s">
        <v>138</v>
      </c>
      <c r="P845" s="329">
        <v>2019</v>
      </c>
      <c r="T845" s="261"/>
    </row>
    <row r="846" spans="1:20" ht="45">
      <c r="A846" s="329">
        <v>784</v>
      </c>
      <c r="B846" s="187"/>
      <c r="C846" s="188" t="s">
        <v>1537</v>
      </c>
      <c r="D846" s="196">
        <v>0.6</v>
      </c>
      <c r="E846" s="196">
        <v>0.6</v>
      </c>
      <c r="F846" s="177"/>
      <c r="G846" s="178"/>
      <c r="H846" s="196"/>
      <c r="I846" s="196">
        <v>0</v>
      </c>
      <c r="J846" s="178">
        <f t="shared" si="45"/>
        <v>0</v>
      </c>
      <c r="K846" s="177">
        <v>0</v>
      </c>
      <c r="L846" s="178">
        <f t="shared" si="43"/>
        <v>0</v>
      </c>
      <c r="M846" s="190">
        <v>0.6</v>
      </c>
      <c r="N846" s="178">
        <f t="shared" si="44"/>
        <v>1</v>
      </c>
      <c r="O846" s="186" t="s">
        <v>138</v>
      </c>
      <c r="P846" s="329">
        <v>2019</v>
      </c>
      <c r="T846" s="261"/>
    </row>
    <row r="847" spans="1:20" ht="30">
      <c r="A847" s="329">
        <v>785</v>
      </c>
      <c r="B847" s="187" t="s">
        <v>1538</v>
      </c>
      <c r="C847" s="188" t="s">
        <v>1539</v>
      </c>
      <c r="D847" s="196">
        <v>0.2</v>
      </c>
      <c r="E847" s="196">
        <v>0.2</v>
      </c>
      <c r="F847" s="177"/>
      <c r="G847" s="178"/>
      <c r="H847" s="196"/>
      <c r="I847" s="196">
        <v>0</v>
      </c>
      <c r="J847" s="178">
        <f t="shared" si="45"/>
        <v>0</v>
      </c>
      <c r="K847" s="177">
        <v>0</v>
      </c>
      <c r="L847" s="178">
        <f t="shared" si="43"/>
        <v>0</v>
      </c>
      <c r="M847" s="190">
        <v>0.2</v>
      </c>
      <c r="N847" s="178">
        <f t="shared" si="44"/>
        <v>1</v>
      </c>
      <c r="O847" s="186" t="s">
        <v>138</v>
      </c>
      <c r="P847" s="329">
        <v>2019</v>
      </c>
      <c r="T847" s="261"/>
    </row>
    <row r="848" spans="1:20" ht="30">
      <c r="A848" s="329">
        <v>786</v>
      </c>
      <c r="B848" s="187" t="s">
        <v>1540</v>
      </c>
      <c r="C848" s="188" t="s">
        <v>1541</v>
      </c>
      <c r="D848" s="196">
        <v>0.6</v>
      </c>
      <c r="E848" s="196">
        <v>0.6</v>
      </c>
      <c r="F848" s="177"/>
      <c r="G848" s="178"/>
      <c r="H848" s="196"/>
      <c r="I848" s="196">
        <v>0.3</v>
      </c>
      <c r="J848" s="178">
        <f t="shared" si="45"/>
        <v>0.5</v>
      </c>
      <c r="K848" s="177">
        <v>0.3</v>
      </c>
      <c r="L848" s="178">
        <f t="shared" si="43"/>
        <v>0.5</v>
      </c>
      <c r="M848" s="190">
        <v>0.6</v>
      </c>
      <c r="N848" s="178">
        <f t="shared" si="44"/>
        <v>1</v>
      </c>
      <c r="O848" s="186" t="s">
        <v>138</v>
      </c>
      <c r="P848" s="329">
        <v>2019</v>
      </c>
      <c r="T848" s="261"/>
    </row>
    <row r="849" spans="1:20" ht="30">
      <c r="A849" s="329">
        <v>787</v>
      </c>
      <c r="B849" s="187" t="s">
        <v>1542</v>
      </c>
      <c r="C849" s="188" t="s">
        <v>1543</v>
      </c>
      <c r="D849" s="196">
        <v>0.2</v>
      </c>
      <c r="E849" s="196">
        <v>0.2</v>
      </c>
      <c r="F849" s="177"/>
      <c r="G849" s="178"/>
      <c r="H849" s="196"/>
      <c r="I849" s="196">
        <v>0</v>
      </c>
      <c r="J849" s="178">
        <f t="shared" si="45"/>
        <v>0</v>
      </c>
      <c r="K849" s="177">
        <v>0</v>
      </c>
      <c r="L849" s="178">
        <f t="shared" si="43"/>
        <v>0</v>
      </c>
      <c r="M849" s="190">
        <v>0.2</v>
      </c>
      <c r="N849" s="178">
        <f t="shared" si="44"/>
        <v>1</v>
      </c>
      <c r="O849" s="186" t="s">
        <v>138</v>
      </c>
      <c r="P849" s="329">
        <v>2019</v>
      </c>
      <c r="T849" s="261"/>
    </row>
    <row r="850" spans="1:20" ht="30">
      <c r="A850" s="329">
        <v>788</v>
      </c>
      <c r="B850" s="187" t="s">
        <v>1544</v>
      </c>
      <c r="C850" s="188" t="s">
        <v>1545</v>
      </c>
      <c r="D850" s="196">
        <v>0.6</v>
      </c>
      <c r="E850" s="196">
        <v>0.6</v>
      </c>
      <c r="F850" s="177"/>
      <c r="G850" s="178"/>
      <c r="H850" s="196"/>
      <c r="I850" s="196">
        <v>0</v>
      </c>
      <c r="J850" s="178">
        <f t="shared" si="45"/>
        <v>0</v>
      </c>
      <c r="K850" s="177">
        <v>0</v>
      </c>
      <c r="L850" s="178">
        <f t="shared" si="43"/>
        <v>0</v>
      </c>
      <c r="M850" s="328">
        <v>0.6</v>
      </c>
      <c r="N850" s="178">
        <f t="shared" si="44"/>
        <v>1</v>
      </c>
      <c r="O850" s="186" t="s">
        <v>138</v>
      </c>
      <c r="P850" s="329">
        <v>2019</v>
      </c>
      <c r="T850" s="261"/>
    </row>
    <row r="851" spans="1:20" ht="15">
      <c r="A851" s="329">
        <v>789</v>
      </c>
      <c r="B851" s="187" t="s">
        <v>1546</v>
      </c>
      <c r="C851" s="188" t="s">
        <v>1547</v>
      </c>
      <c r="D851" s="196">
        <v>1.4</v>
      </c>
      <c r="E851" s="196">
        <v>1.4</v>
      </c>
      <c r="F851" s="177"/>
      <c r="G851" s="178"/>
      <c r="H851" s="196"/>
      <c r="I851" s="196">
        <v>1.3</v>
      </c>
      <c r="J851" s="178">
        <f t="shared" si="45"/>
        <v>0.92857142857142871</v>
      </c>
      <c r="K851" s="177">
        <v>1.3</v>
      </c>
      <c r="L851" s="178">
        <f t="shared" si="43"/>
        <v>0.92857142857142871</v>
      </c>
      <c r="M851" s="190">
        <v>1.4</v>
      </c>
      <c r="N851" s="178">
        <f t="shared" si="44"/>
        <v>1</v>
      </c>
      <c r="O851" s="186" t="s">
        <v>138</v>
      </c>
      <c r="P851" s="329">
        <v>2019</v>
      </c>
      <c r="T851" s="261"/>
    </row>
    <row r="852" spans="1:20" ht="15">
      <c r="A852" s="329">
        <v>790</v>
      </c>
      <c r="B852" s="187" t="s">
        <v>1548</v>
      </c>
      <c r="C852" s="188" t="s">
        <v>1549</v>
      </c>
      <c r="D852" s="196">
        <v>1.4</v>
      </c>
      <c r="E852" s="196">
        <v>1.4</v>
      </c>
      <c r="F852" s="177"/>
      <c r="G852" s="178"/>
      <c r="H852" s="196"/>
      <c r="I852" s="196">
        <v>0.8</v>
      </c>
      <c r="J852" s="178">
        <f t="shared" si="45"/>
        <v>0.57142857142857151</v>
      </c>
      <c r="K852" s="177">
        <v>0.8</v>
      </c>
      <c r="L852" s="178">
        <f t="shared" si="43"/>
        <v>0.57142857142857151</v>
      </c>
      <c r="M852" s="190">
        <v>1.4</v>
      </c>
      <c r="N852" s="178">
        <f t="shared" si="44"/>
        <v>1</v>
      </c>
      <c r="O852" s="186" t="s">
        <v>138</v>
      </c>
      <c r="P852" s="329">
        <v>2019</v>
      </c>
      <c r="T852" s="261"/>
    </row>
    <row r="853" spans="1:20" ht="30">
      <c r="A853" s="329">
        <v>791</v>
      </c>
      <c r="B853" s="187" t="s">
        <v>1550</v>
      </c>
      <c r="C853" s="188" t="s">
        <v>1551</v>
      </c>
      <c r="D853" s="196">
        <v>0.1</v>
      </c>
      <c r="E853" s="196">
        <v>0.1</v>
      </c>
      <c r="F853" s="177"/>
      <c r="G853" s="178"/>
      <c r="H853" s="196"/>
      <c r="I853" s="196">
        <v>0</v>
      </c>
      <c r="J853" s="178">
        <f t="shared" si="45"/>
        <v>0</v>
      </c>
      <c r="K853" s="177">
        <v>0</v>
      </c>
      <c r="L853" s="178">
        <f t="shared" si="43"/>
        <v>0</v>
      </c>
      <c r="M853" s="190">
        <v>0.1</v>
      </c>
      <c r="N853" s="178">
        <f t="shared" si="44"/>
        <v>1</v>
      </c>
      <c r="O853" s="186" t="s">
        <v>138</v>
      </c>
      <c r="P853" s="329">
        <v>2019</v>
      </c>
      <c r="T853" s="261"/>
    </row>
    <row r="854" spans="1:20" ht="30">
      <c r="A854" s="329">
        <v>792</v>
      </c>
      <c r="B854" s="187" t="s">
        <v>1552</v>
      </c>
      <c r="C854" s="188" t="s">
        <v>1553</v>
      </c>
      <c r="D854" s="196">
        <v>0.4</v>
      </c>
      <c r="E854" s="196">
        <v>0.4</v>
      </c>
      <c r="F854" s="177"/>
      <c r="G854" s="178"/>
      <c r="H854" s="196"/>
      <c r="I854" s="196">
        <v>0</v>
      </c>
      <c r="J854" s="178">
        <f t="shared" si="45"/>
        <v>0</v>
      </c>
      <c r="K854" s="177">
        <v>0</v>
      </c>
      <c r="L854" s="178">
        <f t="shared" si="43"/>
        <v>0</v>
      </c>
      <c r="M854" s="328">
        <v>0.4</v>
      </c>
      <c r="N854" s="178">
        <f t="shared" si="44"/>
        <v>1</v>
      </c>
      <c r="O854" s="186" t="s">
        <v>138</v>
      </c>
      <c r="P854" s="329">
        <v>2019</v>
      </c>
      <c r="T854" s="261"/>
    </row>
    <row r="855" spans="1:20" ht="30">
      <c r="A855" s="329">
        <v>793</v>
      </c>
      <c r="B855" s="187" t="s">
        <v>1554</v>
      </c>
      <c r="C855" s="188" t="s">
        <v>1555</v>
      </c>
      <c r="D855" s="196">
        <v>0.2</v>
      </c>
      <c r="E855" s="196">
        <v>0.2</v>
      </c>
      <c r="F855" s="177"/>
      <c r="G855" s="178"/>
      <c r="H855" s="196"/>
      <c r="I855" s="196">
        <v>0</v>
      </c>
      <c r="J855" s="178">
        <f t="shared" si="45"/>
        <v>0</v>
      </c>
      <c r="K855" s="177">
        <v>0</v>
      </c>
      <c r="L855" s="178">
        <f t="shared" si="43"/>
        <v>0</v>
      </c>
      <c r="M855" s="328">
        <v>0</v>
      </c>
      <c r="N855" s="178">
        <f t="shared" si="44"/>
        <v>0</v>
      </c>
      <c r="O855" s="186" t="s">
        <v>138</v>
      </c>
      <c r="P855" s="329">
        <v>2019</v>
      </c>
      <c r="T855" s="261"/>
    </row>
    <row r="856" spans="1:20" ht="15">
      <c r="A856" s="329">
        <v>794</v>
      </c>
      <c r="B856" s="187">
        <v>346224</v>
      </c>
      <c r="C856" s="188" t="s">
        <v>1556</v>
      </c>
      <c r="D856" s="196">
        <v>0.2</v>
      </c>
      <c r="E856" s="196">
        <v>0.2</v>
      </c>
      <c r="F856" s="177"/>
      <c r="G856" s="178"/>
      <c r="H856" s="196"/>
      <c r="I856" s="196">
        <v>0.1</v>
      </c>
      <c r="J856" s="178">
        <f t="shared" si="45"/>
        <v>0.5</v>
      </c>
      <c r="K856" s="177">
        <v>0.1</v>
      </c>
      <c r="L856" s="178">
        <f t="shared" si="43"/>
        <v>0.5</v>
      </c>
      <c r="M856" s="190">
        <v>0.2</v>
      </c>
      <c r="N856" s="178">
        <f t="shared" si="44"/>
        <v>1</v>
      </c>
      <c r="O856" s="186" t="s">
        <v>138</v>
      </c>
      <c r="P856" s="329">
        <v>2019</v>
      </c>
      <c r="T856" s="261"/>
    </row>
    <row r="857" spans="1:20" ht="30">
      <c r="A857" s="329">
        <v>795</v>
      </c>
      <c r="B857" s="187" t="s">
        <v>1557</v>
      </c>
      <c r="C857" s="188" t="s">
        <v>1558</v>
      </c>
      <c r="D857" s="196">
        <v>0.1</v>
      </c>
      <c r="E857" s="196">
        <v>0.1</v>
      </c>
      <c r="F857" s="177"/>
      <c r="G857" s="178"/>
      <c r="H857" s="196"/>
      <c r="I857" s="196">
        <v>0.1</v>
      </c>
      <c r="J857" s="178">
        <f t="shared" si="45"/>
        <v>1</v>
      </c>
      <c r="K857" s="177">
        <v>0.1</v>
      </c>
      <c r="L857" s="178">
        <f t="shared" si="43"/>
        <v>1</v>
      </c>
      <c r="M857" s="328">
        <v>0.1</v>
      </c>
      <c r="N857" s="178">
        <f t="shared" si="44"/>
        <v>1</v>
      </c>
      <c r="O857" s="186" t="s">
        <v>138</v>
      </c>
      <c r="P857" s="329">
        <v>2019</v>
      </c>
      <c r="T857" s="261"/>
    </row>
    <row r="858" spans="1:20" ht="15">
      <c r="A858" s="329">
        <v>796</v>
      </c>
      <c r="B858" s="187">
        <v>346234</v>
      </c>
      <c r="C858" s="188" t="s">
        <v>1559</v>
      </c>
      <c r="D858" s="196">
        <v>0.8</v>
      </c>
      <c r="E858" s="196">
        <v>0.8</v>
      </c>
      <c r="F858" s="177"/>
      <c r="G858" s="178"/>
      <c r="H858" s="196"/>
      <c r="I858" s="196">
        <v>0.8</v>
      </c>
      <c r="J858" s="178">
        <f t="shared" si="45"/>
        <v>1</v>
      </c>
      <c r="K858" s="177">
        <v>0.8</v>
      </c>
      <c r="L858" s="178">
        <f t="shared" si="43"/>
        <v>1</v>
      </c>
      <c r="M858" s="328">
        <v>0.8</v>
      </c>
      <c r="N858" s="178">
        <f t="shared" si="44"/>
        <v>1</v>
      </c>
      <c r="O858" s="186" t="s">
        <v>138</v>
      </c>
      <c r="P858" s="329">
        <v>2019</v>
      </c>
      <c r="T858" s="261"/>
    </row>
    <row r="859" spans="1:20" ht="30">
      <c r="A859" s="329">
        <v>797</v>
      </c>
      <c r="B859" s="187">
        <v>346217</v>
      </c>
      <c r="C859" s="188" t="s">
        <v>1560</v>
      </c>
      <c r="D859" s="196">
        <v>0.1</v>
      </c>
      <c r="E859" s="196">
        <v>0.1</v>
      </c>
      <c r="F859" s="177"/>
      <c r="G859" s="178"/>
      <c r="H859" s="196"/>
      <c r="I859" s="196">
        <v>0.1</v>
      </c>
      <c r="J859" s="178">
        <f t="shared" si="45"/>
        <v>1</v>
      </c>
      <c r="K859" s="177">
        <v>0.1</v>
      </c>
      <c r="L859" s="178">
        <f t="shared" si="43"/>
        <v>1</v>
      </c>
      <c r="M859" s="328">
        <v>0.1</v>
      </c>
      <c r="N859" s="178">
        <f t="shared" si="44"/>
        <v>1</v>
      </c>
      <c r="O859" s="186" t="s">
        <v>138</v>
      </c>
      <c r="P859" s="329">
        <v>2019</v>
      </c>
      <c r="T859" s="261"/>
    </row>
    <row r="860" spans="1:20" ht="30">
      <c r="A860" s="329">
        <v>798</v>
      </c>
      <c r="B860" s="187" t="s">
        <v>1561</v>
      </c>
      <c r="C860" s="188" t="s">
        <v>1562</v>
      </c>
      <c r="D860" s="196">
        <v>0.2</v>
      </c>
      <c r="E860" s="196">
        <v>0.2</v>
      </c>
      <c r="F860" s="177"/>
      <c r="G860" s="178"/>
      <c r="H860" s="196"/>
      <c r="I860" s="196">
        <v>0</v>
      </c>
      <c r="J860" s="178">
        <f t="shared" si="45"/>
        <v>0</v>
      </c>
      <c r="K860" s="177">
        <v>0</v>
      </c>
      <c r="L860" s="178">
        <f t="shared" si="43"/>
        <v>0</v>
      </c>
      <c r="M860" s="190">
        <v>0.2</v>
      </c>
      <c r="N860" s="178">
        <f t="shared" si="44"/>
        <v>1</v>
      </c>
      <c r="O860" s="186" t="s">
        <v>138</v>
      </c>
      <c r="P860" s="329">
        <v>2019</v>
      </c>
      <c r="T860" s="261"/>
    </row>
    <row r="861" spans="1:20" ht="30">
      <c r="A861" s="329">
        <v>799</v>
      </c>
      <c r="B861" s="187" t="s">
        <v>1563</v>
      </c>
      <c r="C861" s="188" t="s">
        <v>1564</v>
      </c>
      <c r="D861" s="196">
        <v>0.1</v>
      </c>
      <c r="E861" s="196">
        <v>0.1</v>
      </c>
      <c r="F861" s="177"/>
      <c r="G861" s="178"/>
      <c r="H861" s="196"/>
      <c r="I861" s="196">
        <v>0</v>
      </c>
      <c r="J861" s="178">
        <f t="shared" si="45"/>
        <v>0</v>
      </c>
      <c r="K861" s="177">
        <v>0</v>
      </c>
      <c r="L861" s="178">
        <f t="shared" si="43"/>
        <v>0</v>
      </c>
      <c r="M861" s="190">
        <v>0.1</v>
      </c>
      <c r="N861" s="178">
        <f t="shared" si="44"/>
        <v>1</v>
      </c>
      <c r="O861" s="186" t="s">
        <v>138</v>
      </c>
      <c r="P861" s="329">
        <v>2019</v>
      </c>
      <c r="T861" s="261"/>
    </row>
    <row r="862" spans="1:20" ht="30">
      <c r="A862" s="329">
        <v>800</v>
      </c>
      <c r="B862" s="187" t="s">
        <v>1565</v>
      </c>
      <c r="C862" s="188" t="s">
        <v>1566</v>
      </c>
      <c r="D862" s="196">
        <v>0.3</v>
      </c>
      <c r="E862" s="196">
        <v>0.3</v>
      </c>
      <c r="F862" s="177"/>
      <c r="G862" s="178"/>
      <c r="H862" s="196"/>
      <c r="I862" s="196">
        <v>0</v>
      </c>
      <c r="J862" s="178">
        <f t="shared" si="45"/>
        <v>0</v>
      </c>
      <c r="K862" s="177">
        <v>0</v>
      </c>
      <c r="L862" s="178">
        <f t="shared" si="43"/>
        <v>0</v>
      </c>
      <c r="M862" s="190">
        <v>0.3</v>
      </c>
      <c r="N862" s="178">
        <f t="shared" si="44"/>
        <v>1</v>
      </c>
      <c r="O862" s="186" t="s">
        <v>138</v>
      </c>
      <c r="P862" s="329">
        <v>2019</v>
      </c>
      <c r="T862" s="261"/>
    </row>
    <row r="863" spans="1:20" ht="30">
      <c r="A863" s="329">
        <v>801</v>
      </c>
      <c r="B863" s="187" t="s">
        <v>1567</v>
      </c>
      <c r="C863" s="188" t="s">
        <v>1568</v>
      </c>
      <c r="D863" s="196">
        <v>0.1</v>
      </c>
      <c r="E863" s="196">
        <v>0.1</v>
      </c>
      <c r="F863" s="177"/>
      <c r="G863" s="178"/>
      <c r="H863" s="196"/>
      <c r="I863" s="196">
        <v>0</v>
      </c>
      <c r="J863" s="178">
        <f t="shared" si="45"/>
        <v>0</v>
      </c>
      <c r="K863" s="177">
        <v>0</v>
      </c>
      <c r="L863" s="178">
        <f t="shared" si="43"/>
        <v>0</v>
      </c>
      <c r="M863" s="190">
        <v>0.1</v>
      </c>
      <c r="N863" s="178">
        <f t="shared" si="44"/>
        <v>1</v>
      </c>
      <c r="O863" s="186" t="s">
        <v>138</v>
      </c>
      <c r="P863" s="329">
        <v>2019</v>
      </c>
      <c r="T863" s="261"/>
    </row>
    <row r="864" spans="1:20" ht="30">
      <c r="A864" s="329">
        <v>802</v>
      </c>
      <c r="B864" s="187" t="s">
        <v>1569</v>
      </c>
      <c r="C864" s="188" t="s">
        <v>1570</v>
      </c>
      <c r="D864" s="196">
        <v>0.2</v>
      </c>
      <c r="E864" s="196">
        <v>0.2</v>
      </c>
      <c r="F864" s="177"/>
      <c r="G864" s="178"/>
      <c r="H864" s="196"/>
      <c r="I864" s="196">
        <v>0.1</v>
      </c>
      <c r="J864" s="178">
        <f t="shared" si="45"/>
        <v>0.5</v>
      </c>
      <c r="K864" s="177">
        <v>0.1</v>
      </c>
      <c r="L864" s="178">
        <f t="shared" si="43"/>
        <v>0.5</v>
      </c>
      <c r="M864" s="190">
        <v>0.2</v>
      </c>
      <c r="N864" s="178">
        <f t="shared" si="44"/>
        <v>1</v>
      </c>
      <c r="O864" s="186" t="s">
        <v>138</v>
      </c>
      <c r="P864" s="329">
        <v>2019</v>
      </c>
      <c r="T864" s="261"/>
    </row>
    <row r="865" spans="1:20" ht="15">
      <c r="A865" s="329">
        <v>803</v>
      </c>
      <c r="B865" s="187" t="s">
        <v>1571</v>
      </c>
      <c r="C865" s="188" t="s">
        <v>1572</v>
      </c>
      <c r="D865" s="196">
        <v>0.2</v>
      </c>
      <c r="E865" s="196">
        <v>0.2</v>
      </c>
      <c r="F865" s="177"/>
      <c r="G865" s="178"/>
      <c r="H865" s="196"/>
      <c r="I865" s="196">
        <v>0.2</v>
      </c>
      <c r="J865" s="178">
        <f t="shared" si="45"/>
        <v>1</v>
      </c>
      <c r="K865" s="177">
        <v>0.2</v>
      </c>
      <c r="L865" s="178">
        <f t="shared" si="43"/>
        <v>1</v>
      </c>
      <c r="M865" s="328">
        <v>0.2</v>
      </c>
      <c r="N865" s="178">
        <f t="shared" si="44"/>
        <v>1</v>
      </c>
      <c r="O865" s="186" t="s">
        <v>138</v>
      </c>
      <c r="P865" s="329">
        <v>2019</v>
      </c>
      <c r="T865" s="261"/>
    </row>
    <row r="866" spans="1:20" ht="30">
      <c r="A866" s="329">
        <v>804</v>
      </c>
      <c r="B866" s="187" t="s">
        <v>1573</v>
      </c>
      <c r="C866" s="188" t="s">
        <v>1574</v>
      </c>
      <c r="D866" s="196">
        <v>0.1</v>
      </c>
      <c r="E866" s="196">
        <v>0.1</v>
      </c>
      <c r="F866" s="177"/>
      <c r="G866" s="178"/>
      <c r="H866" s="196"/>
      <c r="I866" s="196">
        <v>0</v>
      </c>
      <c r="J866" s="178">
        <f t="shared" si="45"/>
        <v>0</v>
      </c>
      <c r="K866" s="177">
        <v>0</v>
      </c>
      <c r="L866" s="178">
        <f t="shared" si="43"/>
        <v>0</v>
      </c>
      <c r="M866" s="328">
        <v>0</v>
      </c>
      <c r="N866" s="178">
        <f t="shared" si="44"/>
        <v>0</v>
      </c>
      <c r="O866" s="186" t="s">
        <v>138</v>
      </c>
      <c r="P866" s="329">
        <v>2019</v>
      </c>
      <c r="T866" s="261"/>
    </row>
    <row r="867" spans="1:20" ht="30">
      <c r="A867" s="329">
        <v>805</v>
      </c>
      <c r="B867" s="187">
        <v>346370</v>
      </c>
      <c r="C867" s="188" t="s">
        <v>1575</v>
      </c>
      <c r="D867" s="196">
        <v>0.5</v>
      </c>
      <c r="E867" s="196">
        <v>0.5</v>
      </c>
      <c r="F867" s="177"/>
      <c r="G867" s="178"/>
      <c r="H867" s="196"/>
      <c r="I867" s="196">
        <v>0</v>
      </c>
      <c r="J867" s="178">
        <f t="shared" si="45"/>
        <v>0</v>
      </c>
      <c r="K867" s="177">
        <v>0</v>
      </c>
      <c r="L867" s="178">
        <f t="shared" si="43"/>
        <v>0</v>
      </c>
      <c r="M867" s="328">
        <v>0</v>
      </c>
      <c r="N867" s="178">
        <f t="shared" si="44"/>
        <v>0</v>
      </c>
      <c r="O867" s="186" t="s">
        <v>138</v>
      </c>
      <c r="P867" s="329">
        <v>2019</v>
      </c>
      <c r="T867" s="261"/>
    </row>
    <row r="868" spans="1:20" ht="30">
      <c r="A868" s="329">
        <v>806</v>
      </c>
      <c r="B868" s="187" t="s">
        <v>1576</v>
      </c>
      <c r="C868" s="188" t="s">
        <v>1577</v>
      </c>
      <c r="D868" s="196">
        <v>0.2</v>
      </c>
      <c r="E868" s="196">
        <v>0.2</v>
      </c>
      <c r="F868" s="177"/>
      <c r="G868" s="178"/>
      <c r="H868" s="196"/>
      <c r="I868" s="196">
        <v>0</v>
      </c>
      <c r="J868" s="178">
        <f t="shared" si="45"/>
        <v>0</v>
      </c>
      <c r="K868" s="177">
        <v>0</v>
      </c>
      <c r="L868" s="178">
        <f t="shared" si="43"/>
        <v>0</v>
      </c>
      <c r="M868" s="190">
        <v>0.2</v>
      </c>
      <c r="N868" s="178">
        <f t="shared" si="44"/>
        <v>1</v>
      </c>
      <c r="O868" s="186" t="s">
        <v>138</v>
      </c>
      <c r="P868" s="329">
        <v>2019</v>
      </c>
      <c r="T868" s="261"/>
    </row>
    <row r="869" spans="1:20" ht="30">
      <c r="A869" s="329">
        <v>807</v>
      </c>
      <c r="B869" s="187" t="s">
        <v>1578</v>
      </c>
      <c r="C869" s="188" t="s">
        <v>1579</v>
      </c>
      <c r="D869" s="196">
        <v>0.2</v>
      </c>
      <c r="E869" s="196">
        <v>0.2</v>
      </c>
      <c r="F869" s="177"/>
      <c r="G869" s="178"/>
      <c r="H869" s="196"/>
      <c r="I869" s="196">
        <v>0</v>
      </c>
      <c r="J869" s="178">
        <f t="shared" si="45"/>
        <v>0</v>
      </c>
      <c r="K869" s="177">
        <v>0</v>
      </c>
      <c r="L869" s="178">
        <f t="shared" si="43"/>
        <v>0</v>
      </c>
      <c r="M869" s="190">
        <v>0.2</v>
      </c>
      <c r="N869" s="178">
        <f t="shared" si="44"/>
        <v>1</v>
      </c>
      <c r="O869" s="186" t="s">
        <v>138</v>
      </c>
      <c r="P869" s="329">
        <v>2019</v>
      </c>
      <c r="T869" s="261"/>
    </row>
    <row r="870" spans="1:20" ht="30">
      <c r="A870" s="329">
        <v>808</v>
      </c>
      <c r="B870" s="187" t="s">
        <v>1580</v>
      </c>
      <c r="C870" s="188" t="s">
        <v>1581</v>
      </c>
      <c r="D870" s="196">
        <v>0.4</v>
      </c>
      <c r="E870" s="196">
        <v>0.4</v>
      </c>
      <c r="F870" s="177"/>
      <c r="G870" s="178"/>
      <c r="H870" s="196"/>
      <c r="I870" s="196">
        <v>0</v>
      </c>
      <c r="J870" s="178">
        <f t="shared" si="45"/>
        <v>0</v>
      </c>
      <c r="K870" s="177">
        <v>0</v>
      </c>
      <c r="L870" s="178">
        <f t="shared" si="43"/>
        <v>0</v>
      </c>
      <c r="M870" s="190">
        <v>0.4</v>
      </c>
      <c r="N870" s="178">
        <f t="shared" si="44"/>
        <v>1</v>
      </c>
      <c r="O870" s="186" t="s">
        <v>138</v>
      </c>
      <c r="P870" s="329">
        <v>2019</v>
      </c>
      <c r="T870" s="261"/>
    </row>
    <row r="871" spans="1:20" ht="30">
      <c r="A871" s="329">
        <v>809</v>
      </c>
      <c r="B871" s="187" t="s">
        <v>1582</v>
      </c>
      <c r="C871" s="188" t="s">
        <v>1583</v>
      </c>
      <c r="D871" s="196">
        <v>0.6</v>
      </c>
      <c r="E871" s="196">
        <v>0.6</v>
      </c>
      <c r="F871" s="177"/>
      <c r="G871" s="178"/>
      <c r="H871" s="196"/>
      <c r="I871" s="196">
        <v>0.2</v>
      </c>
      <c r="J871" s="178">
        <f t="shared" si="45"/>
        <v>0.33333333333333337</v>
      </c>
      <c r="K871" s="177">
        <v>0.2</v>
      </c>
      <c r="L871" s="178">
        <f t="shared" si="43"/>
        <v>0.33333333333333337</v>
      </c>
      <c r="M871" s="190">
        <v>0.6</v>
      </c>
      <c r="N871" s="178">
        <f t="shared" si="44"/>
        <v>1</v>
      </c>
      <c r="O871" s="186" t="s">
        <v>138</v>
      </c>
      <c r="P871" s="329">
        <v>2019</v>
      </c>
      <c r="T871" s="261"/>
    </row>
    <row r="872" spans="1:20" ht="15">
      <c r="A872" s="329">
        <v>810</v>
      </c>
      <c r="B872" s="187" t="s">
        <v>1584</v>
      </c>
      <c r="C872" s="188" t="s">
        <v>1585</v>
      </c>
      <c r="D872" s="196">
        <v>1</v>
      </c>
      <c r="E872" s="196">
        <v>1</v>
      </c>
      <c r="F872" s="177"/>
      <c r="G872" s="178"/>
      <c r="H872" s="196"/>
      <c r="I872" s="196">
        <v>1</v>
      </c>
      <c r="J872" s="178">
        <f t="shared" si="45"/>
        <v>1</v>
      </c>
      <c r="K872" s="177">
        <v>1</v>
      </c>
      <c r="L872" s="178">
        <f t="shared" ref="L872:L911" si="46">K872/E872</f>
        <v>1</v>
      </c>
      <c r="M872" s="328">
        <v>1</v>
      </c>
      <c r="N872" s="178">
        <f t="shared" ref="N872:N911" si="47">M872/E872</f>
        <v>1</v>
      </c>
      <c r="O872" s="186" t="s">
        <v>138</v>
      </c>
      <c r="P872" s="329">
        <v>2019</v>
      </c>
      <c r="T872" s="261"/>
    </row>
    <row r="873" spans="1:20" ht="30">
      <c r="A873" s="329">
        <v>811</v>
      </c>
      <c r="B873" s="187" t="s">
        <v>1586</v>
      </c>
      <c r="C873" s="188" t="s">
        <v>1587</v>
      </c>
      <c r="D873" s="196">
        <v>0.4</v>
      </c>
      <c r="E873" s="196">
        <v>0.4</v>
      </c>
      <c r="F873" s="177"/>
      <c r="G873" s="178"/>
      <c r="H873" s="196"/>
      <c r="I873" s="196">
        <v>0</v>
      </c>
      <c r="J873" s="178">
        <f t="shared" si="45"/>
        <v>0</v>
      </c>
      <c r="K873" s="177">
        <v>0</v>
      </c>
      <c r="L873" s="178">
        <f t="shared" si="46"/>
        <v>0</v>
      </c>
      <c r="M873" s="328">
        <v>0.4</v>
      </c>
      <c r="N873" s="178">
        <f t="shared" si="47"/>
        <v>1</v>
      </c>
      <c r="O873" s="186" t="s">
        <v>138</v>
      </c>
      <c r="P873" s="329">
        <v>2019</v>
      </c>
      <c r="T873" s="261"/>
    </row>
    <row r="874" spans="1:20" ht="15">
      <c r="A874" s="329">
        <v>812</v>
      </c>
      <c r="B874" s="187" t="s">
        <v>1588</v>
      </c>
      <c r="C874" s="188" t="s">
        <v>1589</v>
      </c>
      <c r="D874" s="196">
        <v>0.8</v>
      </c>
      <c r="E874" s="196">
        <v>0.8</v>
      </c>
      <c r="F874" s="177"/>
      <c r="G874" s="178"/>
      <c r="H874" s="196"/>
      <c r="I874" s="196">
        <v>0</v>
      </c>
      <c r="J874" s="178">
        <f t="shared" si="45"/>
        <v>0</v>
      </c>
      <c r="K874" s="177">
        <v>0</v>
      </c>
      <c r="L874" s="178">
        <f t="shared" si="46"/>
        <v>0</v>
      </c>
      <c r="M874" s="328">
        <v>0</v>
      </c>
      <c r="N874" s="178">
        <f t="shared" si="47"/>
        <v>0</v>
      </c>
      <c r="O874" s="186" t="s">
        <v>138</v>
      </c>
      <c r="P874" s="329">
        <v>2019</v>
      </c>
      <c r="T874" s="261"/>
    </row>
    <row r="875" spans="1:20" ht="15">
      <c r="A875" s="329">
        <v>813</v>
      </c>
      <c r="B875" s="187">
        <v>346132</v>
      </c>
      <c r="C875" s="188" t="s">
        <v>1590</v>
      </c>
      <c r="D875" s="196">
        <v>0.4</v>
      </c>
      <c r="E875" s="196">
        <v>0.4</v>
      </c>
      <c r="F875" s="177"/>
      <c r="G875" s="178"/>
      <c r="H875" s="196"/>
      <c r="I875" s="196">
        <v>0</v>
      </c>
      <c r="J875" s="178">
        <f t="shared" si="45"/>
        <v>0</v>
      </c>
      <c r="K875" s="177">
        <v>0</v>
      </c>
      <c r="L875" s="178">
        <f t="shared" si="46"/>
        <v>0</v>
      </c>
      <c r="M875" s="328">
        <v>0.4</v>
      </c>
      <c r="N875" s="178">
        <f t="shared" si="47"/>
        <v>1</v>
      </c>
      <c r="O875" s="186" t="s">
        <v>138</v>
      </c>
      <c r="P875" s="329">
        <v>2019</v>
      </c>
      <c r="T875" s="261"/>
    </row>
    <row r="876" spans="1:20" ht="30">
      <c r="A876" s="329">
        <v>814</v>
      </c>
      <c r="B876" s="187">
        <v>346229</v>
      </c>
      <c r="C876" s="188" t="s">
        <v>1591</v>
      </c>
      <c r="D876" s="196">
        <v>1.8</v>
      </c>
      <c r="E876" s="196">
        <v>1.8</v>
      </c>
      <c r="F876" s="177"/>
      <c r="G876" s="178"/>
      <c r="H876" s="196"/>
      <c r="I876" s="196">
        <v>0</v>
      </c>
      <c r="J876" s="178">
        <f t="shared" si="45"/>
        <v>0</v>
      </c>
      <c r="K876" s="177">
        <v>0</v>
      </c>
      <c r="L876" s="178">
        <f t="shared" si="46"/>
        <v>0</v>
      </c>
      <c r="M876" s="328">
        <v>1.8</v>
      </c>
      <c r="N876" s="178">
        <f t="shared" si="47"/>
        <v>1</v>
      </c>
      <c r="O876" s="186" t="s">
        <v>138</v>
      </c>
      <c r="P876" s="329">
        <v>2019</v>
      </c>
      <c r="T876" s="261"/>
    </row>
    <row r="877" spans="1:20" ht="15">
      <c r="A877" s="329">
        <v>815</v>
      </c>
      <c r="B877" s="187" t="s">
        <v>1592</v>
      </c>
      <c r="C877" s="188" t="s">
        <v>1593</v>
      </c>
      <c r="D877" s="196">
        <v>0.1</v>
      </c>
      <c r="E877" s="196">
        <v>0.1</v>
      </c>
      <c r="F877" s="177"/>
      <c r="G877" s="178"/>
      <c r="H877" s="196"/>
      <c r="I877" s="196">
        <v>0</v>
      </c>
      <c r="J877" s="178">
        <f t="shared" si="45"/>
        <v>0</v>
      </c>
      <c r="K877" s="177">
        <v>0</v>
      </c>
      <c r="L877" s="178">
        <f t="shared" si="46"/>
        <v>0</v>
      </c>
      <c r="M877" s="190">
        <v>0.1</v>
      </c>
      <c r="N877" s="178">
        <f t="shared" si="47"/>
        <v>1</v>
      </c>
      <c r="O877" s="186" t="s">
        <v>138</v>
      </c>
      <c r="P877" s="329">
        <v>2019</v>
      </c>
      <c r="T877" s="261"/>
    </row>
    <row r="878" spans="1:20" ht="30">
      <c r="A878" s="329">
        <v>816</v>
      </c>
      <c r="B878" s="187" t="s">
        <v>1594</v>
      </c>
      <c r="C878" s="188" t="s">
        <v>1595</v>
      </c>
      <c r="D878" s="196">
        <v>0.3</v>
      </c>
      <c r="E878" s="196">
        <v>0.3</v>
      </c>
      <c r="F878" s="177"/>
      <c r="G878" s="178"/>
      <c r="H878" s="196"/>
      <c r="I878" s="196">
        <v>0</v>
      </c>
      <c r="J878" s="178">
        <f t="shared" si="45"/>
        <v>0</v>
      </c>
      <c r="K878" s="177">
        <v>0</v>
      </c>
      <c r="L878" s="178">
        <f t="shared" si="46"/>
        <v>0</v>
      </c>
      <c r="M878" s="190">
        <v>0.3</v>
      </c>
      <c r="N878" s="178">
        <f t="shared" si="47"/>
        <v>1</v>
      </c>
      <c r="O878" s="186" t="s">
        <v>138</v>
      </c>
      <c r="P878" s="329">
        <v>2019</v>
      </c>
      <c r="T878" s="261"/>
    </row>
    <row r="879" spans="1:20" ht="15">
      <c r="A879" s="329">
        <v>817</v>
      </c>
      <c r="B879" s="187" t="s">
        <v>1596</v>
      </c>
      <c r="C879" s="188" t="s">
        <v>1597</v>
      </c>
      <c r="D879" s="196">
        <v>0.1</v>
      </c>
      <c r="E879" s="196">
        <v>0.1</v>
      </c>
      <c r="F879" s="177"/>
      <c r="G879" s="178"/>
      <c r="H879" s="196"/>
      <c r="I879" s="196">
        <v>0</v>
      </c>
      <c r="J879" s="178">
        <f t="shared" si="45"/>
        <v>0</v>
      </c>
      <c r="K879" s="177">
        <v>0</v>
      </c>
      <c r="L879" s="178">
        <f t="shared" si="46"/>
        <v>0</v>
      </c>
      <c r="M879" s="190">
        <v>0.1</v>
      </c>
      <c r="N879" s="178">
        <f t="shared" si="47"/>
        <v>1</v>
      </c>
      <c r="O879" s="186" t="s">
        <v>138</v>
      </c>
      <c r="P879" s="329">
        <v>2019</v>
      </c>
      <c r="T879" s="261"/>
    </row>
    <row r="880" spans="1:20" ht="15">
      <c r="A880" s="329">
        <v>818</v>
      </c>
      <c r="B880" s="187" t="s">
        <v>1598</v>
      </c>
      <c r="C880" s="188" t="s">
        <v>1599</v>
      </c>
      <c r="D880" s="196">
        <v>0.5</v>
      </c>
      <c r="E880" s="196">
        <v>0.5</v>
      </c>
      <c r="F880" s="177"/>
      <c r="G880" s="178"/>
      <c r="H880" s="196"/>
      <c r="I880" s="196">
        <v>0.5</v>
      </c>
      <c r="J880" s="178">
        <f t="shared" si="45"/>
        <v>1</v>
      </c>
      <c r="K880" s="177">
        <v>0.5</v>
      </c>
      <c r="L880" s="178">
        <f t="shared" si="46"/>
        <v>1</v>
      </c>
      <c r="M880" s="328">
        <v>0.5</v>
      </c>
      <c r="N880" s="178">
        <f t="shared" si="47"/>
        <v>1</v>
      </c>
      <c r="O880" s="186" t="s">
        <v>138</v>
      </c>
      <c r="P880" s="329">
        <v>2019</v>
      </c>
      <c r="T880" s="261"/>
    </row>
    <row r="881" spans="1:20" ht="30">
      <c r="A881" s="329">
        <v>819</v>
      </c>
      <c r="B881" s="187" t="s">
        <v>1600</v>
      </c>
      <c r="C881" s="188" t="s">
        <v>1601</v>
      </c>
      <c r="D881" s="196">
        <v>1.5</v>
      </c>
      <c r="E881" s="196">
        <v>1.5</v>
      </c>
      <c r="F881" s="177"/>
      <c r="G881" s="178"/>
      <c r="H881" s="196"/>
      <c r="I881" s="196">
        <v>0</v>
      </c>
      <c r="J881" s="178">
        <f t="shared" si="45"/>
        <v>0</v>
      </c>
      <c r="K881" s="177">
        <v>0</v>
      </c>
      <c r="L881" s="178">
        <f t="shared" si="46"/>
        <v>0</v>
      </c>
      <c r="M881" s="328">
        <v>1.5</v>
      </c>
      <c r="N881" s="178">
        <f t="shared" si="47"/>
        <v>1</v>
      </c>
      <c r="O881" s="186" t="s">
        <v>138</v>
      </c>
      <c r="P881" s="329">
        <v>2019</v>
      </c>
      <c r="T881" s="261"/>
    </row>
    <row r="882" spans="1:20" ht="15">
      <c r="A882" s="329">
        <v>820</v>
      </c>
      <c r="B882" s="187" t="s">
        <v>1602</v>
      </c>
      <c r="C882" s="188" t="s">
        <v>1603</v>
      </c>
      <c r="D882" s="196">
        <v>0.4</v>
      </c>
      <c r="E882" s="196">
        <v>0.4</v>
      </c>
      <c r="F882" s="177"/>
      <c r="G882" s="178"/>
      <c r="H882" s="196"/>
      <c r="I882" s="196">
        <v>0.1</v>
      </c>
      <c r="J882" s="178">
        <f t="shared" si="45"/>
        <v>0.25</v>
      </c>
      <c r="K882" s="177">
        <v>0.1</v>
      </c>
      <c r="L882" s="178">
        <f t="shared" si="46"/>
        <v>0.25</v>
      </c>
      <c r="M882" s="190">
        <v>0.4</v>
      </c>
      <c r="N882" s="178">
        <f t="shared" si="47"/>
        <v>1</v>
      </c>
      <c r="O882" s="186" t="s">
        <v>138</v>
      </c>
      <c r="P882" s="329">
        <v>2019</v>
      </c>
      <c r="T882" s="261"/>
    </row>
    <row r="883" spans="1:20" ht="30">
      <c r="A883" s="329">
        <v>821</v>
      </c>
      <c r="B883" s="187" t="s">
        <v>1604</v>
      </c>
      <c r="C883" s="188" t="s">
        <v>1605</v>
      </c>
      <c r="D883" s="196">
        <v>0.4</v>
      </c>
      <c r="E883" s="196">
        <v>0.4</v>
      </c>
      <c r="F883" s="177"/>
      <c r="G883" s="178"/>
      <c r="H883" s="196"/>
      <c r="I883" s="196">
        <v>0.4</v>
      </c>
      <c r="J883" s="178">
        <f t="shared" si="45"/>
        <v>1</v>
      </c>
      <c r="K883" s="177">
        <v>0.4</v>
      </c>
      <c r="L883" s="178">
        <f t="shared" si="46"/>
        <v>1</v>
      </c>
      <c r="M883" s="328">
        <v>0.4</v>
      </c>
      <c r="N883" s="178">
        <f t="shared" si="47"/>
        <v>1</v>
      </c>
      <c r="O883" s="186" t="s">
        <v>138</v>
      </c>
      <c r="P883" s="329">
        <v>2019</v>
      </c>
      <c r="T883" s="261"/>
    </row>
    <row r="884" spans="1:20" ht="15">
      <c r="A884" s="329">
        <v>822</v>
      </c>
      <c r="B884" s="187" t="s">
        <v>1606</v>
      </c>
      <c r="C884" s="188" t="s">
        <v>1607</v>
      </c>
      <c r="D884" s="196">
        <v>0.4</v>
      </c>
      <c r="E884" s="196">
        <v>0.4</v>
      </c>
      <c r="F884" s="177"/>
      <c r="G884" s="178"/>
      <c r="H884" s="196"/>
      <c r="I884" s="196">
        <v>0</v>
      </c>
      <c r="J884" s="178">
        <f t="shared" si="45"/>
        <v>0</v>
      </c>
      <c r="K884" s="177">
        <v>0</v>
      </c>
      <c r="L884" s="178">
        <f t="shared" si="46"/>
        <v>0</v>
      </c>
      <c r="M884" s="190">
        <v>0.4</v>
      </c>
      <c r="N884" s="178">
        <f t="shared" si="47"/>
        <v>1</v>
      </c>
      <c r="O884" s="186" t="s">
        <v>138</v>
      </c>
      <c r="P884" s="329">
        <v>2019</v>
      </c>
      <c r="T884" s="261"/>
    </row>
    <row r="885" spans="1:20" ht="15">
      <c r="A885" s="329">
        <v>823</v>
      </c>
      <c r="B885" s="187" t="s">
        <v>1608</v>
      </c>
      <c r="C885" s="188" t="s">
        <v>1609</v>
      </c>
      <c r="D885" s="196">
        <v>0.2</v>
      </c>
      <c r="E885" s="196">
        <v>0.2</v>
      </c>
      <c r="F885" s="177"/>
      <c r="G885" s="178"/>
      <c r="H885" s="196"/>
      <c r="I885" s="196">
        <v>0</v>
      </c>
      <c r="J885" s="178">
        <f t="shared" si="45"/>
        <v>0</v>
      </c>
      <c r="K885" s="177">
        <v>0</v>
      </c>
      <c r="L885" s="178">
        <f t="shared" si="46"/>
        <v>0</v>
      </c>
      <c r="M885" s="190">
        <v>0.2</v>
      </c>
      <c r="N885" s="178">
        <f t="shared" si="47"/>
        <v>1</v>
      </c>
      <c r="O885" s="186" t="s">
        <v>138</v>
      </c>
      <c r="P885" s="329">
        <v>2019</v>
      </c>
      <c r="T885" s="261"/>
    </row>
    <row r="886" spans="1:20" ht="15">
      <c r="A886" s="329">
        <v>824</v>
      </c>
      <c r="B886" s="187" t="s">
        <v>1610</v>
      </c>
      <c r="C886" s="188" t="s">
        <v>1611</v>
      </c>
      <c r="D886" s="196">
        <v>0.3</v>
      </c>
      <c r="E886" s="196">
        <v>0.3</v>
      </c>
      <c r="F886" s="177"/>
      <c r="G886" s="178"/>
      <c r="H886" s="196"/>
      <c r="I886" s="196">
        <v>0</v>
      </c>
      <c r="J886" s="178">
        <f t="shared" si="45"/>
        <v>0</v>
      </c>
      <c r="K886" s="177">
        <v>0</v>
      </c>
      <c r="L886" s="178">
        <f t="shared" si="46"/>
        <v>0</v>
      </c>
      <c r="M886" s="190">
        <v>0.3</v>
      </c>
      <c r="N886" s="178">
        <f t="shared" si="47"/>
        <v>1</v>
      </c>
      <c r="O886" s="186" t="s">
        <v>138</v>
      </c>
      <c r="P886" s="329">
        <v>2019</v>
      </c>
      <c r="T886" s="261"/>
    </row>
    <row r="887" spans="1:20" ht="30">
      <c r="A887" s="329">
        <v>825</v>
      </c>
      <c r="B887" s="187" t="s">
        <v>1612</v>
      </c>
      <c r="C887" s="188" t="s">
        <v>1613</v>
      </c>
      <c r="D887" s="196">
        <v>1.2</v>
      </c>
      <c r="E887" s="196">
        <v>1.2</v>
      </c>
      <c r="F887" s="177"/>
      <c r="G887" s="178"/>
      <c r="H887" s="196"/>
      <c r="I887" s="196">
        <v>0.6</v>
      </c>
      <c r="J887" s="178">
        <f t="shared" si="45"/>
        <v>0.5</v>
      </c>
      <c r="K887" s="177">
        <v>0.6</v>
      </c>
      <c r="L887" s="178">
        <f t="shared" si="46"/>
        <v>0.5</v>
      </c>
      <c r="M887" s="328">
        <v>1.2</v>
      </c>
      <c r="N887" s="178">
        <f t="shared" si="47"/>
        <v>1</v>
      </c>
      <c r="O887" s="186" t="s">
        <v>138</v>
      </c>
      <c r="P887" s="329">
        <v>2019</v>
      </c>
      <c r="T887" s="261"/>
    </row>
    <row r="888" spans="1:20" ht="30">
      <c r="A888" s="329">
        <v>826</v>
      </c>
      <c r="B888" s="187" t="s">
        <v>1614</v>
      </c>
      <c r="C888" s="188" t="s">
        <v>1615</v>
      </c>
      <c r="D888" s="196">
        <v>2.9</v>
      </c>
      <c r="E888" s="196">
        <v>2.9</v>
      </c>
      <c r="F888" s="177"/>
      <c r="G888" s="178"/>
      <c r="H888" s="196"/>
      <c r="I888" s="196">
        <v>0.9</v>
      </c>
      <c r="J888" s="178">
        <f t="shared" si="45"/>
        <v>0.31034482758620691</v>
      </c>
      <c r="K888" s="177">
        <v>0.9</v>
      </c>
      <c r="L888" s="178">
        <f t="shared" si="46"/>
        <v>0.31034482758620691</v>
      </c>
      <c r="M888" s="190">
        <v>2.9</v>
      </c>
      <c r="N888" s="178">
        <f t="shared" si="47"/>
        <v>1</v>
      </c>
      <c r="O888" s="186" t="s">
        <v>138</v>
      </c>
      <c r="P888" s="329">
        <v>2019</v>
      </c>
      <c r="T888" s="261"/>
    </row>
    <row r="889" spans="1:20" ht="30">
      <c r="A889" s="329">
        <v>827</v>
      </c>
      <c r="B889" s="187" t="s">
        <v>1616</v>
      </c>
      <c r="C889" s="188" t="s">
        <v>1617</v>
      </c>
      <c r="D889" s="196">
        <v>0.1</v>
      </c>
      <c r="E889" s="196">
        <v>0.1</v>
      </c>
      <c r="F889" s="177"/>
      <c r="G889" s="178"/>
      <c r="H889" s="196"/>
      <c r="I889" s="196">
        <v>0</v>
      </c>
      <c r="J889" s="178">
        <f t="shared" si="45"/>
        <v>0</v>
      </c>
      <c r="K889" s="177">
        <v>0</v>
      </c>
      <c r="L889" s="178">
        <f t="shared" si="46"/>
        <v>0</v>
      </c>
      <c r="M889" s="190">
        <v>0.1</v>
      </c>
      <c r="N889" s="178">
        <f t="shared" si="47"/>
        <v>1</v>
      </c>
      <c r="O889" s="186" t="s">
        <v>138</v>
      </c>
      <c r="P889" s="329">
        <v>2019</v>
      </c>
      <c r="T889" s="261"/>
    </row>
    <row r="890" spans="1:20" ht="30">
      <c r="A890" s="329">
        <v>828</v>
      </c>
      <c r="B890" s="187" t="s">
        <v>1618</v>
      </c>
      <c r="C890" s="188" t="s">
        <v>1619</v>
      </c>
      <c r="D890" s="196">
        <v>0.2</v>
      </c>
      <c r="E890" s="196">
        <v>0.2</v>
      </c>
      <c r="F890" s="177"/>
      <c r="G890" s="178"/>
      <c r="H890" s="196"/>
      <c r="I890" s="196">
        <v>0</v>
      </c>
      <c r="J890" s="178">
        <f t="shared" si="45"/>
        <v>0</v>
      </c>
      <c r="K890" s="177">
        <v>0</v>
      </c>
      <c r="L890" s="178">
        <f t="shared" si="46"/>
        <v>0</v>
      </c>
      <c r="M890" s="328">
        <v>0</v>
      </c>
      <c r="N890" s="178">
        <f t="shared" si="47"/>
        <v>0</v>
      </c>
      <c r="O890" s="186" t="s">
        <v>138</v>
      </c>
      <c r="P890" s="329">
        <v>2019</v>
      </c>
      <c r="T890" s="261"/>
    </row>
    <row r="891" spans="1:20" ht="15">
      <c r="A891" s="329">
        <v>829</v>
      </c>
      <c r="B891" s="187" t="s">
        <v>1620</v>
      </c>
      <c r="C891" s="188" t="s">
        <v>1621</v>
      </c>
      <c r="D891" s="196">
        <v>0.3</v>
      </c>
      <c r="E891" s="196">
        <v>0.3</v>
      </c>
      <c r="F891" s="177"/>
      <c r="G891" s="178"/>
      <c r="H891" s="196"/>
      <c r="I891" s="196">
        <v>0.3</v>
      </c>
      <c r="J891" s="178">
        <f t="shared" si="45"/>
        <v>1</v>
      </c>
      <c r="K891" s="177">
        <v>0.3</v>
      </c>
      <c r="L891" s="178">
        <f t="shared" si="46"/>
        <v>1</v>
      </c>
      <c r="M891" s="328">
        <v>0.3</v>
      </c>
      <c r="N891" s="178">
        <f t="shared" si="47"/>
        <v>1</v>
      </c>
      <c r="O891" s="186" t="s">
        <v>138</v>
      </c>
      <c r="P891" s="329">
        <v>2019</v>
      </c>
      <c r="T891" s="261"/>
    </row>
    <row r="892" spans="1:20" ht="30">
      <c r="A892" s="329">
        <v>830</v>
      </c>
      <c r="B892" s="187" t="s">
        <v>1622</v>
      </c>
      <c r="C892" s="188" t="s">
        <v>1623</v>
      </c>
      <c r="D892" s="196">
        <v>0.6</v>
      </c>
      <c r="E892" s="196">
        <v>0.6</v>
      </c>
      <c r="F892" s="177"/>
      <c r="G892" s="178"/>
      <c r="H892" s="196"/>
      <c r="I892" s="196">
        <v>0.2</v>
      </c>
      <c r="J892" s="178">
        <f t="shared" si="45"/>
        <v>0.33333333333333337</v>
      </c>
      <c r="K892" s="177">
        <v>0.2</v>
      </c>
      <c r="L892" s="178">
        <f t="shared" si="46"/>
        <v>0.33333333333333337</v>
      </c>
      <c r="M892" s="190">
        <v>0.6</v>
      </c>
      <c r="N892" s="178">
        <f t="shared" si="47"/>
        <v>1</v>
      </c>
      <c r="O892" s="186" t="s">
        <v>138</v>
      </c>
      <c r="P892" s="329">
        <v>2019</v>
      </c>
      <c r="T892" s="261"/>
    </row>
    <row r="893" spans="1:20" ht="45">
      <c r="A893" s="329">
        <v>831</v>
      </c>
      <c r="B893" s="187" t="s">
        <v>1624</v>
      </c>
      <c r="C893" s="188" t="s">
        <v>1625</v>
      </c>
      <c r="D893" s="196">
        <v>0.4</v>
      </c>
      <c r="E893" s="196">
        <v>0.4</v>
      </c>
      <c r="F893" s="177"/>
      <c r="G893" s="178"/>
      <c r="H893" s="196"/>
      <c r="I893" s="196">
        <v>0.1</v>
      </c>
      <c r="J893" s="178">
        <f t="shared" si="45"/>
        <v>0.25</v>
      </c>
      <c r="K893" s="177">
        <v>0.1</v>
      </c>
      <c r="L893" s="178">
        <f t="shared" si="46"/>
        <v>0.25</v>
      </c>
      <c r="M893" s="190">
        <v>0.4</v>
      </c>
      <c r="N893" s="178">
        <f t="shared" si="47"/>
        <v>1</v>
      </c>
      <c r="O893" s="186" t="s">
        <v>138</v>
      </c>
      <c r="P893" s="329">
        <v>2019</v>
      </c>
      <c r="T893" s="261"/>
    </row>
    <row r="894" spans="1:20" ht="45">
      <c r="A894" s="329">
        <v>832</v>
      </c>
      <c r="B894" s="187" t="s">
        <v>1626</v>
      </c>
      <c r="C894" s="188" t="s">
        <v>1627</v>
      </c>
      <c r="D894" s="196">
        <v>0.9</v>
      </c>
      <c r="E894" s="196">
        <v>0.9</v>
      </c>
      <c r="F894" s="177"/>
      <c r="G894" s="178"/>
      <c r="H894" s="196"/>
      <c r="I894" s="196">
        <v>0</v>
      </c>
      <c r="J894" s="178">
        <f t="shared" si="45"/>
        <v>0</v>
      </c>
      <c r="K894" s="177">
        <v>0.9</v>
      </c>
      <c r="L894" s="178">
        <f t="shared" si="46"/>
        <v>1</v>
      </c>
      <c r="M894" s="328">
        <v>0.9</v>
      </c>
      <c r="N894" s="178">
        <f t="shared" si="47"/>
        <v>1</v>
      </c>
      <c r="O894" s="186" t="s">
        <v>138</v>
      </c>
      <c r="P894" s="329">
        <v>2019</v>
      </c>
      <c r="T894" s="261"/>
    </row>
    <row r="895" spans="1:20" ht="45">
      <c r="A895" s="329">
        <v>833</v>
      </c>
      <c r="B895" s="187" t="s">
        <v>1628</v>
      </c>
      <c r="C895" s="188" t="s">
        <v>1629</v>
      </c>
      <c r="D895" s="196">
        <v>0.2</v>
      </c>
      <c r="E895" s="196">
        <v>0.2</v>
      </c>
      <c r="F895" s="177"/>
      <c r="G895" s="178"/>
      <c r="H895" s="196"/>
      <c r="I895" s="196">
        <v>0</v>
      </c>
      <c r="J895" s="178">
        <f t="shared" si="45"/>
        <v>0</v>
      </c>
      <c r="K895" s="177">
        <v>0</v>
      </c>
      <c r="L895" s="178">
        <f t="shared" si="46"/>
        <v>0</v>
      </c>
      <c r="M895" s="328">
        <v>0.2</v>
      </c>
      <c r="N895" s="178">
        <f t="shared" si="47"/>
        <v>1</v>
      </c>
      <c r="O895" s="186" t="s">
        <v>138</v>
      </c>
      <c r="P895" s="329">
        <v>2019</v>
      </c>
      <c r="T895" s="261"/>
    </row>
    <row r="896" spans="1:20" ht="45">
      <c r="A896" s="329">
        <v>834</v>
      </c>
      <c r="B896" s="187">
        <v>355618</v>
      </c>
      <c r="C896" s="188" t="s">
        <v>1630</v>
      </c>
      <c r="D896" s="196">
        <v>0.3</v>
      </c>
      <c r="E896" s="196">
        <v>0.3</v>
      </c>
      <c r="F896" s="177"/>
      <c r="G896" s="178"/>
      <c r="H896" s="196"/>
      <c r="I896" s="196">
        <v>0</v>
      </c>
      <c r="J896" s="178">
        <f t="shared" ref="J896:J911" si="48">I896/E896</f>
        <v>0</v>
      </c>
      <c r="K896" s="177">
        <v>0</v>
      </c>
      <c r="L896" s="178">
        <f t="shared" si="46"/>
        <v>0</v>
      </c>
      <c r="M896" s="190">
        <v>0.3</v>
      </c>
      <c r="N896" s="178">
        <f t="shared" si="47"/>
        <v>1</v>
      </c>
      <c r="O896" s="186" t="s">
        <v>138</v>
      </c>
      <c r="P896" s="329">
        <v>2019</v>
      </c>
      <c r="T896" s="261"/>
    </row>
    <row r="897" spans="1:20" ht="30">
      <c r="A897" s="329">
        <v>835</v>
      </c>
      <c r="B897" s="187">
        <v>345423</v>
      </c>
      <c r="C897" s="188" t="s">
        <v>1631</v>
      </c>
      <c r="D897" s="196">
        <v>3.9</v>
      </c>
      <c r="E897" s="196">
        <v>3.9</v>
      </c>
      <c r="F897" s="177"/>
      <c r="G897" s="178"/>
      <c r="H897" s="196"/>
      <c r="I897" s="196">
        <v>0.6</v>
      </c>
      <c r="J897" s="178">
        <f t="shared" si="48"/>
        <v>0.15384615384615385</v>
      </c>
      <c r="K897" s="177">
        <v>0.6</v>
      </c>
      <c r="L897" s="178">
        <f t="shared" si="46"/>
        <v>0.15384615384615385</v>
      </c>
      <c r="M897" s="328">
        <v>3.9</v>
      </c>
      <c r="N897" s="178">
        <f t="shared" si="47"/>
        <v>1</v>
      </c>
      <c r="O897" s="186" t="s">
        <v>138</v>
      </c>
      <c r="P897" s="329">
        <v>2019</v>
      </c>
      <c r="T897" s="261"/>
    </row>
    <row r="898" spans="1:20" ht="45">
      <c r="A898" s="329">
        <v>836</v>
      </c>
      <c r="B898" s="187">
        <v>335742</v>
      </c>
      <c r="C898" s="188" t="s">
        <v>1632</v>
      </c>
      <c r="D898" s="196">
        <v>1</v>
      </c>
      <c r="E898" s="196">
        <v>1</v>
      </c>
      <c r="F898" s="177"/>
      <c r="G898" s="178"/>
      <c r="H898" s="196"/>
      <c r="I898" s="196">
        <v>0.6</v>
      </c>
      <c r="J898" s="178">
        <f t="shared" si="48"/>
        <v>0.6</v>
      </c>
      <c r="K898" s="177">
        <v>0.6</v>
      </c>
      <c r="L898" s="178">
        <f t="shared" si="46"/>
        <v>0.6</v>
      </c>
      <c r="M898" s="190">
        <v>1</v>
      </c>
      <c r="N898" s="178">
        <f t="shared" si="47"/>
        <v>1</v>
      </c>
      <c r="O898" s="186" t="s">
        <v>138</v>
      </c>
      <c r="P898" s="329">
        <v>2019</v>
      </c>
      <c r="T898" s="261"/>
    </row>
    <row r="899" spans="1:20" ht="105">
      <c r="A899" s="329">
        <v>837</v>
      </c>
      <c r="B899" s="187">
        <v>336057</v>
      </c>
      <c r="C899" s="188" t="s">
        <v>1633</v>
      </c>
      <c r="D899" s="196">
        <v>0.7</v>
      </c>
      <c r="E899" s="196">
        <v>0.7</v>
      </c>
      <c r="F899" s="177"/>
      <c r="G899" s="178"/>
      <c r="H899" s="196"/>
      <c r="I899" s="196">
        <v>0.7</v>
      </c>
      <c r="J899" s="178">
        <f t="shared" si="48"/>
        <v>1</v>
      </c>
      <c r="K899" s="177">
        <v>0.7</v>
      </c>
      <c r="L899" s="178">
        <f t="shared" si="46"/>
        <v>1</v>
      </c>
      <c r="M899" s="190">
        <v>0.7</v>
      </c>
      <c r="N899" s="178">
        <f t="shared" si="47"/>
        <v>1</v>
      </c>
      <c r="O899" s="186" t="s">
        <v>138</v>
      </c>
      <c r="P899" s="329">
        <v>2019</v>
      </c>
      <c r="T899" s="261"/>
    </row>
    <row r="900" spans="1:20" ht="45">
      <c r="A900" s="329">
        <v>838</v>
      </c>
      <c r="B900" s="187">
        <v>346328</v>
      </c>
      <c r="C900" s="188" t="s">
        <v>1634</v>
      </c>
      <c r="D900" s="196">
        <v>0.2</v>
      </c>
      <c r="E900" s="196">
        <v>0.2</v>
      </c>
      <c r="F900" s="177"/>
      <c r="G900" s="178"/>
      <c r="H900" s="196"/>
      <c r="I900" s="196">
        <v>0.2</v>
      </c>
      <c r="J900" s="178">
        <f t="shared" si="48"/>
        <v>1</v>
      </c>
      <c r="K900" s="177">
        <v>0.2</v>
      </c>
      <c r="L900" s="178">
        <f t="shared" si="46"/>
        <v>1</v>
      </c>
      <c r="M900" s="190">
        <v>0.2</v>
      </c>
      <c r="N900" s="178">
        <f t="shared" si="47"/>
        <v>1</v>
      </c>
      <c r="O900" s="186" t="s">
        <v>138</v>
      </c>
      <c r="P900" s="329">
        <v>2019</v>
      </c>
      <c r="T900" s="261"/>
    </row>
    <row r="901" spans="1:20" ht="45">
      <c r="A901" s="329">
        <v>839</v>
      </c>
      <c r="B901" s="187">
        <v>345910</v>
      </c>
      <c r="C901" s="188" t="s">
        <v>1635</v>
      </c>
      <c r="D901" s="196">
        <v>2</v>
      </c>
      <c r="E901" s="196">
        <v>2</v>
      </c>
      <c r="F901" s="177"/>
      <c r="G901" s="178"/>
      <c r="H901" s="196"/>
      <c r="I901" s="196">
        <v>2</v>
      </c>
      <c r="J901" s="178">
        <f t="shared" si="48"/>
        <v>1</v>
      </c>
      <c r="K901" s="177">
        <v>2</v>
      </c>
      <c r="L901" s="178">
        <f t="shared" si="46"/>
        <v>1</v>
      </c>
      <c r="M901" s="328">
        <v>2</v>
      </c>
      <c r="N901" s="178">
        <f t="shared" si="47"/>
        <v>1</v>
      </c>
      <c r="O901" s="186" t="s">
        <v>138</v>
      </c>
      <c r="P901" s="329">
        <v>2019</v>
      </c>
      <c r="T901" s="261"/>
    </row>
    <row r="902" spans="1:20" ht="45">
      <c r="A902" s="329">
        <v>840</v>
      </c>
      <c r="B902" s="187"/>
      <c r="C902" s="188" t="s">
        <v>1636</v>
      </c>
      <c r="D902" s="196">
        <v>2.2000000000000002</v>
      </c>
      <c r="E902" s="196">
        <v>2.2000000000000002</v>
      </c>
      <c r="F902" s="177"/>
      <c r="G902" s="178"/>
      <c r="H902" s="196"/>
      <c r="I902" s="196">
        <v>2.2000000000000002</v>
      </c>
      <c r="J902" s="178">
        <f t="shared" si="48"/>
        <v>1</v>
      </c>
      <c r="K902" s="177">
        <v>2.2000000000000002</v>
      </c>
      <c r="L902" s="178">
        <f t="shared" si="46"/>
        <v>1</v>
      </c>
      <c r="M902" s="190">
        <v>2.2000000000000002</v>
      </c>
      <c r="N902" s="178">
        <f t="shared" si="47"/>
        <v>1</v>
      </c>
      <c r="O902" s="186" t="s">
        <v>138</v>
      </c>
      <c r="P902" s="329">
        <v>2019</v>
      </c>
      <c r="T902" s="261"/>
    </row>
    <row r="903" spans="1:20" ht="45">
      <c r="A903" s="329">
        <v>841</v>
      </c>
      <c r="B903" s="187">
        <v>3397029</v>
      </c>
      <c r="C903" s="188" t="s">
        <v>1637</v>
      </c>
      <c r="D903" s="196">
        <v>0.1</v>
      </c>
      <c r="E903" s="196">
        <v>0.1</v>
      </c>
      <c r="F903" s="177"/>
      <c r="G903" s="178"/>
      <c r="H903" s="196"/>
      <c r="I903" s="196">
        <v>0.1</v>
      </c>
      <c r="J903" s="178">
        <f t="shared" si="48"/>
        <v>1</v>
      </c>
      <c r="K903" s="177">
        <v>0.1</v>
      </c>
      <c r="L903" s="178">
        <f t="shared" si="46"/>
        <v>1</v>
      </c>
      <c r="M903" s="197">
        <v>0.1</v>
      </c>
      <c r="N903" s="178">
        <f t="shared" si="47"/>
        <v>1</v>
      </c>
      <c r="O903" s="186" t="s">
        <v>138</v>
      </c>
      <c r="P903" s="329">
        <v>2019</v>
      </c>
      <c r="T903" s="261"/>
    </row>
    <row r="904" spans="1:20" ht="15">
      <c r="A904" s="329">
        <v>842</v>
      </c>
      <c r="B904" s="187">
        <v>3397026</v>
      </c>
      <c r="C904" s="188" t="s">
        <v>1638</v>
      </c>
      <c r="D904" s="196">
        <v>0.3</v>
      </c>
      <c r="E904" s="196">
        <v>0.3</v>
      </c>
      <c r="F904" s="177"/>
      <c r="G904" s="178"/>
      <c r="H904" s="196"/>
      <c r="I904" s="196">
        <v>0.3</v>
      </c>
      <c r="J904" s="178">
        <f t="shared" si="48"/>
        <v>1</v>
      </c>
      <c r="K904" s="177">
        <v>0.3</v>
      </c>
      <c r="L904" s="178">
        <f t="shared" si="46"/>
        <v>1</v>
      </c>
      <c r="M904" s="197">
        <v>0.3</v>
      </c>
      <c r="N904" s="178">
        <f t="shared" si="47"/>
        <v>1</v>
      </c>
      <c r="O904" s="186" t="s">
        <v>138</v>
      </c>
      <c r="P904" s="329">
        <v>2019</v>
      </c>
      <c r="T904" s="261"/>
    </row>
    <row r="905" spans="1:20" ht="30">
      <c r="A905" s="329">
        <v>843</v>
      </c>
      <c r="B905" s="187">
        <v>333628</v>
      </c>
      <c r="C905" s="188" t="s">
        <v>1639</v>
      </c>
      <c r="D905" s="196">
        <v>0.6</v>
      </c>
      <c r="E905" s="196">
        <v>0.6</v>
      </c>
      <c r="F905" s="177"/>
      <c r="G905" s="178"/>
      <c r="H905" s="196"/>
      <c r="I905" s="196">
        <v>0.4</v>
      </c>
      <c r="J905" s="178">
        <f t="shared" si="48"/>
        <v>0.66666666666666674</v>
      </c>
      <c r="K905" s="177">
        <v>0.4</v>
      </c>
      <c r="L905" s="178">
        <f t="shared" si="46"/>
        <v>0.66666666666666674</v>
      </c>
      <c r="M905" s="328">
        <v>0.6</v>
      </c>
      <c r="N905" s="178">
        <f t="shared" si="47"/>
        <v>1</v>
      </c>
      <c r="O905" s="186" t="s">
        <v>138</v>
      </c>
      <c r="P905" s="329">
        <v>2019</v>
      </c>
      <c r="T905" s="261"/>
    </row>
    <row r="906" spans="1:20" ht="45">
      <c r="A906" s="329">
        <v>844</v>
      </c>
      <c r="B906" s="187">
        <v>3397035</v>
      </c>
      <c r="C906" s="188" t="s">
        <v>1640</v>
      </c>
      <c r="D906" s="196">
        <v>0.2</v>
      </c>
      <c r="E906" s="196">
        <v>0.2</v>
      </c>
      <c r="F906" s="177"/>
      <c r="G906" s="178"/>
      <c r="H906" s="196"/>
      <c r="I906" s="196">
        <v>0.2</v>
      </c>
      <c r="J906" s="178">
        <f t="shared" si="48"/>
        <v>1</v>
      </c>
      <c r="K906" s="177">
        <v>0.2</v>
      </c>
      <c r="L906" s="178">
        <f t="shared" si="46"/>
        <v>1</v>
      </c>
      <c r="M906" s="328">
        <v>0.2</v>
      </c>
      <c r="N906" s="178">
        <f t="shared" si="47"/>
        <v>1</v>
      </c>
      <c r="O906" s="186" t="s">
        <v>138</v>
      </c>
      <c r="P906" s="329">
        <v>2019</v>
      </c>
      <c r="T906" s="261"/>
    </row>
    <row r="907" spans="1:20" ht="60">
      <c r="A907" s="329">
        <v>845</v>
      </c>
      <c r="B907" s="187">
        <v>3397044</v>
      </c>
      <c r="C907" s="188" t="s">
        <v>1641</v>
      </c>
      <c r="D907" s="196">
        <v>0.7</v>
      </c>
      <c r="E907" s="196">
        <v>0.7</v>
      </c>
      <c r="F907" s="177"/>
      <c r="G907" s="178"/>
      <c r="H907" s="196"/>
      <c r="I907" s="196">
        <v>0.4</v>
      </c>
      <c r="J907" s="178">
        <f t="shared" si="48"/>
        <v>0.57142857142857151</v>
      </c>
      <c r="K907" s="177">
        <v>0.4</v>
      </c>
      <c r="L907" s="178">
        <f t="shared" si="46"/>
        <v>0.57142857142857151</v>
      </c>
      <c r="M907" s="328">
        <v>0.7</v>
      </c>
      <c r="N907" s="178">
        <f t="shared" si="47"/>
        <v>1</v>
      </c>
      <c r="O907" s="186" t="s">
        <v>138</v>
      </c>
      <c r="P907" s="329">
        <v>2019</v>
      </c>
      <c r="T907" s="261"/>
    </row>
    <row r="908" spans="1:20" ht="45">
      <c r="A908" s="329">
        <v>846</v>
      </c>
      <c r="B908" s="187">
        <v>3397040</v>
      </c>
      <c r="C908" s="188" t="s">
        <v>1642</v>
      </c>
      <c r="D908" s="196">
        <v>0.7</v>
      </c>
      <c r="E908" s="196">
        <v>0.7</v>
      </c>
      <c r="F908" s="177"/>
      <c r="G908" s="178"/>
      <c r="H908" s="196"/>
      <c r="I908" s="196">
        <v>0.7</v>
      </c>
      <c r="J908" s="178">
        <f t="shared" si="48"/>
        <v>1</v>
      </c>
      <c r="K908" s="177">
        <v>0.7</v>
      </c>
      <c r="L908" s="178">
        <f t="shared" si="46"/>
        <v>1</v>
      </c>
      <c r="M908" s="197">
        <v>0.7</v>
      </c>
      <c r="N908" s="178">
        <f t="shared" si="47"/>
        <v>1</v>
      </c>
      <c r="O908" s="186" t="s">
        <v>138</v>
      </c>
      <c r="P908" s="329">
        <v>2019</v>
      </c>
      <c r="T908" s="261"/>
    </row>
    <row r="909" spans="1:20" ht="135">
      <c r="A909" s="329">
        <v>847</v>
      </c>
      <c r="B909" s="187"/>
      <c r="C909" s="188" t="s">
        <v>1643</v>
      </c>
      <c r="D909" s="196">
        <v>0.5</v>
      </c>
      <c r="E909" s="196">
        <v>0.5</v>
      </c>
      <c r="F909" s="177"/>
      <c r="G909" s="178"/>
      <c r="H909" s="196"/>
      <c r="I909" s="196">
        <v>0.5</v>
      </c>
      <c r="J909" s="178">
        <f t="shared" si="48"/>
        <v>1</v>
      </c>
      <c r="K909" s="177">
        <v>0.5</v>
      </c>
      <c r="L909" s="178">
        <f t="shared" si="46"/>
        <v>1</v>
      </c>
      <c r="M909" s="328">
        <v>0.5</v>
      </c>
      <c r="N909" s="178">
        <f t="shared" si="47"/>
        <v>1</v>
      </c>
      <c r="O909" s="186" t="s">
        <v>138</v>
      </c>
      <c r="P909" s="329">
        <v>2019</v>
      </c>
      <c r="T909" s="261"/>
    </row>
    <row r="910" spans="1:20" ht="105">
      <c r="A910" s="329">
        <v>848</v>
      </c>
      <c r="B910" s="187"/>
      <c r="C910" s="188" t="s">
        <v>1644</v>
      </c>
      <c r="D910" s="196">
        <v>3.1</v>
      </c>
      <c r="E910" s="196">
        <v>3.1</v>
      </c>
      <c r="F910" s="177"/>
      <c r="G910" s="178"/>
      <c r="H910" s="196"/>
      <c r="I910" s="196">
        <v>3.1</v>
      </c>
      <c r="J910" s="178">
        <f t="shared" si="48"/>
        <v>1</v>
      </c>
      <c r="K910" s="177">
        <v>3.1</v>
      </c>
      <c r="L910" s="178">
        <f t="shared" si="46"/>
        <v>1</v>
      </c>
      <c r="M910" s="328">
        <v>3.1</v>
      </c>
      <c r="N910" s="178">
        <f t="shared" si="47"/>
        <v>1</v>
      </c>
      <c r="O910" s="186" t="s">
        <v>138</v>
      </c>
      <c r="P910" s="329">
        <v>2019</v>
      </c>
      <c r="T910" s="261"/>
    </row>
    <row r="911" spans="1:20" ht="75">
      <c r="A911" s="329">
        <v>849</v>
      </c>
      <c r="B911" s="187"/>
      <c r="C911" s="188" t="s">
        <v>1645</v>
      </c>
      <c r="D911" s="196">
        <v>0.7</v>
      </c>
      <c r="E911" s="196">
        <v>0.7</v>
      </c>
      <c r="F911" s="177"/>
      <c r="G911" s="178"/>
      <c r="H911" s="196"/>
      <c r="I911" s="196">
        <v>0.7</v>
      </c>
      <c r="J911" s="178">
        <f t="shared" si="48"/>
        <v>1</v>
      </c>
      <c r="K911" s="177">
        <v>0.7</v>
      </c>
      <c r="L911" s="178">
        <f t="shared" si="46"/>
        <v>1</v>
      </c>
      <c r="M911" s="328">
        <v>0.7</v>
      </c>
      <c r="N911" s="178">
        <f t="shared" si="47"/>
        <v>1</v>
      </c>
      <c r="O911" s="186" t="s">
        <v>138</v>
      </c>
      <c r="P911" s="329">
        <v>2019</v>
      </c>
      <c r="T911" s="261"/>
    </row>
    <row r="912" spans="1:20" ht="15">
      <c r="A912" s="824" t="s">
        <v>57</v>
      </c>
      <c r="B912" s="824"/>
      <c r="C912" s="824"/>
      <c r="D912" s="184">
        <f>SUM(D63:D911)</f>
        <v>722.95599999999922</v>
      </c>
      <c r="E912" s="184">
        <f>SUM(E63:E911)</f>
        <v>722.95599999999922</v>
      </c>
      <c r="F912" s="184"/>
      <c r="G912" s="185"/>
      <c r="H912" s="332"/>
      <c r="I912" s="184">
        <f>SUM(I63:I911)</f>
        <v>352.10000000000042</v>
      </c>
      <c r="J912" s="185">
        <f>I912/E912</f>
        <v>0.48702825621476381</v>
      </c>
      <c r="K912" s="184">
        <f>SUM(K63:K911)</f>
        <v>445.35600000000079</v>
      </c>
      <c r="L912" s="185">
        <f>K912/E912</f>
        <v>0.61602089200449439</v>
      </c>
      <c r="M912" s="184">
        <f>SUM(M63:M911)</f>
        <v>571.85600000000068</v>
      </c>
      <c r="N912" s="185">
        <f>M912/E912</f>
        <v>0.79099696247074691</v>
      </c>
      <c r="O912" s="332"/>
      <c r="P912" s="97"/>
    </row>
    <row r="913" spans="1:16" ht="14.25">
      <c r="A913" s="779" t="s">
        <v>53</v>
      </c>
      <c r="B913" s="779"/>
      <c r="C913" s="779"/>
      <c r="D913" s="199">
        <f>D912+D61+D19</f>
        <v>1345.5559999999994</v>
      </c>
      <c r="E913" s="199">
        <f>E912+E61+E19</f>
        <v>1266.4559999999992</v>
      </c>
      <c r="F913" s="199">
        <f>F912+F61+F19</f>
        <v>249.89999999999998</v>
      </c>
      <c r="G913" s="204">
        <f>F913/E913</f>
        <v>0.1973222914969017</v>
      </c>
      <c r="H913" s="205"/>
      <c r="I913" s="206">
        <f>I912+I61+I19</f>
        <v>798.90000000000043</v>
      </c>
      <c r="J913" s="204">
        <f>I913/E913</f>
        <v>0.630815440883853</v>
      </c>
      <c r="K913" s="199">
        <f>K912+K61+K19</f>
        <v>902.75600000000077</v>
      </c>
      <c r="L913" s="204">
        <f>K913/E913</f>
        <v>0.7128206585937461</v>
      </c>
      <c r="M913" s="199">
        <f>M912+M61+M19</f>
        <v>1077.9560000000006</v>
      </c>
      <c r="N913" s="204">
        <f>M913/E913</f>
        <v>0.85115945599373466</v>
      </c>
      <c r="O913" s="331"/>
      <c r="P913" s="98"/>
    </row>
    <row r="915" spans="1:16">
      <c r="E915" s="200"/>
    </row>
    <row r="921" spans="1:16">
      <c r="I921" s="92"/>
    </row>
  </sheetData>
  <mergeCells count="19">
    <mergeCell ref="A913:C913"/>
    <mergeCell ref="A61:C61"/>
    <mergeCell ref="A62:P62"/>
    <mergeCell ref="A912:C912"/>
    <mergeCell ref="A1:P1"/>
    <mergeCell ref="D2:E5"/>
    <mergeCell ref="A8:P8"/>
    <mergeCell ref="A19:C19"/>
    <mergeCell ref="A20:P20"/>
    <mergeCell ref="O2:P5"/>
    <mergeCell ref="F3:J3"/>
    <mergeCell ref="K3:L5"/>
    <mergeCell ref="M3:N5"/>
    <mergeCell ref="F4:H5"/>
    <mergeCell ref="I4:J5"/>
    <mergeCell ref="A2:A6"/>
    <mergeCell ref="B2:B6"/>
    <mergeCell ref="C2:C6"/>
    <mergeCell ref="F2:N2"/>
  </mergeCells>
  <pageMargins left="0.7" right="0.7" top="0.75" bottom="0.75" header="0.3" footer="0.3"/>
  <pageSetup paperSize="9" scale="6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H1"/>
    </sheetView>
  </sheetViews>
  <sheetFormatPr defaultColWidth="8.85546875" defaultRowHeight="12.75"/>
  <cols>
    <col min="3" max="3" width="27.42578125" customWidth="1"/>
    <col min="4" max="4" width="20.42578125" customWidth="1"/>
    <col min="5" max="5" width="18.140625" customWidth="1"/>
    <col min="6" max="7" width="15.7109375" customWidth="1"/>
    <col min="8" max="8" width="18.42578125" customWidth="1"/>
  </cols>
  <sheetData>
    <row r="1" spans="1:8" ht="43.5" customHeight="1" thickBot="1">
      <c r="A1" s="839" t="s">
        <v>81</v>
      </c>
      <c r="B1" s="839"/>
      <c r="C1" s="839"/>
      <c r="D1" s="839"/>
      <c r="E1" s="839"/>
      <c r="F1" s="839"/>
      <c r="G1" s="839"/>
      <c r="H1" s="839"/>
    </row>
    <row r="2" spans="1:8" ht="15.75" customHeight="1">
      <c r="A2" s="840" t="s">
        <v>80</v>
      </c>
      <c r="B2" s="843" t="s">
        <v>25</v>
      </c>
      <c r="C2" s="846" t="s">
        <v>73</v>
      </c>
      <c r="D2" s="849" t="s">
        <v>26</v>
      </c>
      <c r="E2" s="832" t="s">
        <v>82</v>
      </c>
      <c r="F2" s="829" t="s">
        <v>83</v>
      </c>
      <c r="G2" s="830"/>
      <c r="H2" s="831"/>
    </row>
    <row r="3" spans="1:8" ht="30" customHeight="1">
      <c r="A3" s="841"/>
      <c r="B3" s="844"/>
      <c r="C3" s="847"/>
      <c r="D3" s="850"/>
      <c r="E3" s="833"/>
      <c r="F3" s="852" t="s">
        <v>28</v>
      </c>
      <c r="G3" s="852"/>
      <c r="H3" s="835" t="s">
        <v>79</v>
      </c>
    </row>
    <row r="4" spans="1:8" ht="15" thickBot="1">
      <c r="A4" s="842"/>
      <c r="B4" s="845"/>
      <c r="C4" s="848"/>
      <c r="D4" s="851"/>
      <c r="E4" s="834"/>
      <c r="F4" s="149" t="s">
        <v>33</v>
      </c>
      <c r="G4" s="149" t="s">
        <v>34</v>
      </c>
      <c r="H4" s="836"/>
    </row>
    <row r="5" spans="1:8" ht="13.5" thickBot="1">
      <c r="A5" s="140">
        <v>1</v>
      </c>
      <c r="B5" s="135">
        <v>2</v>
      </c>
      <c r="C5" s="135">
        <v>3</v>
      </c>
      <c r="D5" s="135">
        <v>4</v>
      </c>
      <c r="E5" s="135">
        <v>5</v>
      </c>
      <c r="F5" s="135">
        <v>6</v>
      </c>
      <c r="G5" s="135">
        <v>7</v>
      </c>
      <c r="H5" s="141">
        <v>8</v>
      </c>
    </row>
    <row r="6" spans="1:8">
      <c r="A6" s="132"/>
      <c r="B6" s="133"/>
      <c r="C6" s="133"/>
      <c r="D6" s="133"/>
      <c r="E6" s="133"/>
      <c r="F6" s="133"/>
      <c r="G6" s="133"/>
      <c r="H6" s="134"/>
    </row>
    <row r="7" spans="1:8">
      <c r="A7" s="127"/>
      <c r="B7" s="93"/>
      <c r="C7" s="93"/>
      <c r="D7" s="93"/>
      <c r="E7" s="93"/>
      <c r="F7" s="93"/>
      <c r="G7" s="93"/>
      <c r="H7" s="128"/>
    </row>
    <row r="8" spans="1:8">
      <c r="A8" s="127"/>
      <c r="B8" s="93"/>
      <c r="C8" s="93"/>
      <c r="D8" s="93"/>
      <c r="E8" s="93"/>
      <c r="F8" s="93"/>
      <c r="G8" s="93"/>
      <c r="H8" s="128"/>
    </row>
    <row r="9" spans="1:8">
      <c r="A9" s="127"/>
      <c r="B9" s="93"/>
      <c r="C9" s="93"/>
      <c r="D9" s="93"/>
      <c r="E9" s="93"/>
      <c r="F9" s="93"/>
      <c r="G9" s="93"/>
      <c r="H9" s="128"/>
    </row>
    <row r="10" spans="1:8">
      <c r="A10" s="127"/>
      <c r="B10" s="93"/>
      <c r="C10" s="93"/>
      <c r="D10" s="93"/>
      <c r="E10" s="93"/>
      <c r="F10" s="93"/>
      <c r="G10" s="93"/>
      <c r="H10" s="128"/>
    </row>
    <row r="11" spans="1:8">
      <c r="A11" s="127"/>
      <c r="B11" s="93"/>
      <c r="C11" s="136"/>
      <c r="D11" s="93"/>
      <c r="E11" s="93"/>
      <c r="F11" s="93"/>
      <c r="G11" s="93"/>
      <c r="H11" s="128"/>
    </row>
    <row r="12" spans="1:8">
      <c r="A12" s="127"/>
      <c r="B12" s="93"/>
      <c r="C12" s="93"/>
      <c r="D12" s="93"/>
      <c r="E12" s="93"/>
      <c r="F12" s="93"/>
      <c r="G12" s="93"/>
      <c r="H12" s="128"/>
    </row>
    <row r="13" spans="1:8">
      <c r="A13" s="127"/>
      <c r="B13" s="93"/>
      <c r="C13" s="93"/>
      <c r="D13" s="93"/>
      <c r="E13" s="93"/>
      <c r="F13" s="93"/>
      <c r="G13" s="93"/>
      <c r="H13" s="128"/>
    </row>
    <row r="14" spans="1:8">
      <c r="A14" s="127"/>
      <c r="B14" s="93"/>
      <c r="C14" s="93"/>
      <c r="D14" s="93"/>
      <c r="E14" s="93"/>
      <c r="F14" s="93"/>
      <c r="G14" s="93"/>
      <c r="H14" s="128"/>
    </row>
    <row r="15" spans="1:8">
      <c r="A15" s="127"/>
      <c r="B15" s="93"/>
      <c r="C15" s="93"/>
      <c r="D15" s="93"/>
      <c r="E15" s="93"/>
      <c r="F15" s="93"/>
      <c r="G15" s="93"/>
      <c r="H15" s="128"/>
    </row>
    <row r="16" spans="1:8">
      <c r="A16" s="127"/>
      <c r="B16" s="93"/>
      <c r="C16" s="93"/>
      <c r="D16" s="93"/>
      <c r="E16" s="93"/>
      <c r="F16" s="93"/>
      <c r="G16" s="93"/>
      <c r="H16" s="128"/>
    </row>
    <row r="17" spans="1:8">
      <c r="A17" s="127"/>
      <c r="B17" s="93"/>
      <c r="C17" s="93"/>
      <c r="D17" s="93"/>
      <c r="E17" s="93"/>
      <c r="F17" s="93"/>
      <c r="G17" s="93"/>
      <c r="H17" s="128"/>
    </row>
    <row r="18" spans="1:8">
      <c r="A18" s="127"/>
      <c r="B18" s="93"/>
      <c r="C18" s="93"/>
      <c r="D18" s="93"/>
      <c r="E18" s="93"/>
      <c r="F18" s="93"/>
      <c r="G18" s="93"/>
      <c r="H18" s="128"/>
    </row>
    <row r="19" spans="1:8" ht="13.5" thickBot="1">
      <c r="A19" s="129"/>
      <c r="B19" s="130"/>
      <c r="C19" s="130"/>
      <c r="D19" s="130"/>
      <c r="E19" s="130"/>
      <c r="F19" s="130"/>
      <c r="G19" s="130"/>
      <c r="H19" s="131"/>
    </row>
    <row r="20" spans="1:8" ht="16.5" thickBot="1">
      <c r="A20" s="837" t="s">
        <v>51</v>
      </c>
      <c r="B20" s="838"/>
      <c r="C20" s="838"/>
      <c r="D20" s="838"/>
      <c r="E20" s="137"/>
      <c r="F20" s="138" t="s">
        <v>95</v>
      </c>
      <c r="G20" s="138" t="s">
        <v>95</v>
      </c>
      <c r="H20" s="139"/>
    </row>
  </sheetData>
  <mergeCells count="10">
    <mergeCell ref="F2:H2"/>
    <mergeCell ref="E2:E4"/>
    <mergeCell ref="H3:H4"/>
    <mergeCell ref="A20:D20"/>
    <mergeCell ref="A1:H1"/>
    <mergeCell ref="A2:A4"/>
    <mergeCell ref="B2:B4"/>
    <mergeCell ref="C2:C4"/>
    <mergeCell ref="D2:D4"/>
    <mergeCell ref="F3:G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9" sqref="C19"/>
    </sheetView>
  </sheetViews>
  <sheetFormatPr defaultColWidth="8.85546875" defaultRowHeight="12.75"/>
  <cols>
    <col min="2" max="2" width="12.140625" customWidth="1"/>
    <col min="3" max="4" width="27.42578125" customWidth="1"/>
    <col min="5" max="5" width="13.7109375" customWidth="1"/>
    <col min="6" max="6" width="13.85546875" customWidth="1"/>
    <col min="7" max="7" width="24.42578125" customWidth="1"/>
  </cols>
  <sheetData>
    <row r="1" spans="1:7" ht="33" customHeight="1" thickBot="1">
      <c r="A1" s="839" t="s">
        <v>87</v>
      </c>
      <c r="B1" s="839"/>
      <c r="C1" s="839"/>
      <c r="D1" s="839"/>
      <c r="E1" s="839"/>
      <c r="F1" s="839"/>
      <c r="G1" s="839"/>
    </row>
    <row r="2" spans="1:7" ht="16.5" customHeight="1">
      <c r="A2" s="840" t="s">
        <v>80</v>
      </c>
      <c r="B2" s="843" t="s">
        <v>25</v>
      </c>
      <c r="C2" s="846" t="s">
        <v>84</v>
      </c>
      <c r="D2" s="832" t="s">
        <v>85</v>
      </c>
      <c r="E2" s="829" t="s">
        <v>86</v>
      </c>
      <c r="F2" s="830"/>
      <c r="G2" s="831"/>
    </row>
    <row r="3" spans="1:7" ht="16.5" customHeight="1">
      <c r="A3" s="841"/>
      <c r="B3" s="844"/>
      <c r="C3" s="847"/>
      <c r="D3" s="833"/>
      <c r="E3" s="852" t="s">
        <v>28</v>
      </c>
      <c r="F3" s="852"/>
      <c r="G3" s="835" t="s">
        <v>79</v>
      </c>
    </row>
    <row r="4" spans="1:7" ht="29.25" thickBot="1">
      <c r="A4" s="842"/>
      <c r="B4" s="845"/>
      <c r="C4" s="848"/>
      <c r="D4" s="834"/>
      <c r="E4" s="149" t="s">
        <v>33</v>
      </c>
      <c r="F4" s="149" t="s">
        <v>34</v>
      </c>
      <c r="G4" s="836"/>
    </row>
    <row r="5" spans="1:7" ht="13.5" thickBot="1">
      <c r="A5" s="140">
        <v>1</v>
      </c>
      <c r="B5" s="135">
        <v>2</v>
      </c>
      <c r="C5" s="135">
        <v>3</v>
      </c>
      <c r="D5" s="135">
        <v>4</v>
      </c>
      <c r="E5" s="135">
        <v>5</v>
      </c>
      <c r="F5" s="135">
        <v>6</v>
      </c>
      <c r="G5" s="141">
        <v>7</v>
      </c>
    </row>
    <row r="6" spans="1:7" ht="14.25">
      <c r="A6" s="856" t="s">
        <v>60</v>
      </c>
      <c r="B6" s="830"/>
      <c r="C6" s="830"/>
      <c r="D6" s="830"/>
      <c r="E6" s="830"/>
      <c r="F6" s="830"/>
      <c r="G6" s="831"/>
    </row>
    <row r="7" spans="1:7" ht="15">
      <c r="A7" s="144"/>
      <c r="B7" s="145"/>
      <c r="C7" s="145"/>
      <c r="D7" s="145"/>
      <c r="E7" s="145"/>
      <c r="F7" s="145"/>
      <c r="G7" s="146"/>
    </row>
    <row r="8" spans="1:7" ht="15">
      <c r="A8" s="144"/>
      <c r="B8" s="145"/>
      <c r="C8" s="145"/>
      <c r="D8" s="145"/>
      <c r="E8" s="145"/>
      <c r="F8" s="145"/>
      <c r="G8" s="146"/>
    </row>
    <row r="9" spans="1:7" ht="15">
      <c r="A9" s="144"/>
      <c r="B9" s="145"/>
      <c r="C9" s="145"/>
      <c r="D9" s="145"/>
      <c r="E9" s="145"/>
      <c r="F9" s="145"/>
      <c r="G9" s="146"/>
    </row>
    <row r="10" spans="1:7" ht="30.75" customHeight="1" thickBot="1">
      <c r="A10" s="857" t="s">
        <v>10</v>
      </c>
      <c r="B10" s="858"/>
      <c r="C10" s="859"/>
      <c r="D10" s="147"/>
      <c r="E10" s="147"/>
      <c r="F10" s="147"/>
      <c r="G10" s="148"/>
    </row>
    <row r="11" spans="1:7" ht="14.25">
      <c r="A11" s="860" t="s">
        <v>88</v>
      </c>
      <c r="B11" s="861"/>
      <c r="C11" s="861"/>
      <c r="D11" s="861"/>
      <c r="E11" s="861"/>
      <c r="F11" s="861"/>
      <c r="G11" s="862"/>
    </row>
    <row r="12" spans="1:7" ht="15">
      <c r="A12" s="144"/>
      <c r="B12" s="145"/>
      <c r="C12" s="145"/>
      <c r="D12" s="145"/>
      <c r="E12" s="145"/>
      <c r="F12" s="145"/>
      <c r="G12" s="146"/>
    </row>
    <row r="13" spans="1:7" ht="15">
      <c r="A13" s="144"/>
      <c r="B13" s="145"/>
      <c r="C13" s="145"/>
      <c r="D13" s="145"/>
      <c r="E13" s="145"/>
      <c r="F13" s="145"/>
      <c r="G13" s="146"/>
    </row>
    <row r="14" spans="1:7" ht="15">
      <c r="A14" s="144"/>
      <c r="B14" s="145"/>
      <c r="C14" s="145"/>
      <c r="D14" s="145"/>
      <c r="E14" s="145"/>
      <c r="F14" s="145"/>
      <c r="G14" s="146"/>
    </row>
    <row r="15" spans="1:7" ht="33" customHeight="1" thickBot="1">
      <c r="A15" s="863" t="s">
        <v>89</v>
      </c>
      <c r="B15" s="864"/>
      <c r="C15" s="865"/>
      <c r="D15" s="145"/>
      <c r="E15" s="145"/>
      <c r="F15" s="145"/>
      <c r="G15" s="146"/>
    </row>
    <row r="16" spans="1:7" ht="30" customHeight="1" thickBot="1">
      <c r="A16" s="853" t="s">
        <v>90</v>
      </c>
      <c r="B16" s="854"/>
      <c r="C16" s="855"/>
      <c r="D16" s="142"/>
      <c r="E16" s="138" t="s">
        <v>95</v>
      </c>
      <c r="F16" s="138" t="s">
        <v>95</v>
      </c>
      <c r="G16" s="143"/>
    </row>
  </sheetData>
  <mergeCells count="13">
    <mergeCell ref="A1:G1"/>
    <mergeCell ref="A2:A4"/>
    <mergeCell ref="B2:B4"/>
    <mergeCell ref="C2:C4"/>
    <mergeCell ref="D2:D4"/>
    <mergeCell ref="E2:G2"/>
    <mergeCell ref="E3:F3"/>
    <mergeCell ref="G3:G4"/>
    <mergeCell ref="A16:C16"/>
    <mergeCell ref="A6:G6"/>
    <mergeCell ref="A10:C10"/>
    <mergeCell ref="A11:G11"/>
    <mergeCell ref="A15:C1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Таблица № 1</vt:lpstr>
      <vt:lpstr>Таблица № 2</vt:lpstr>
      <vt:lpstr>Таблица №3</vt:lpstr>
      <vt:lpstr>Таблица №4</vt:lpstr>
      <vt:lpstr>Таблица №5</vt:lpstr>
      <vt:lpstr>Таблица №6</vt:lpstr>
      <vt:lpstr>Таблица №7</vt:lpstr>
      <vt:lpstr>Таблица №8</vt:lpstr>
      <vt:lpstr>'Таблица № 1'!Область_печати</vt:lpstr>
      <vt:lpstr>'Таблица № 2'!Область_печати</vt:lpstr>
      <vt:lpstr>'Таблица №3'!Область_печати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user</cp:lastModifiedBy>
  <cp:lastPrinted>2018-11-14T16:31:13Z</cp:lastPrinted>
  <dcterms:created xsi:type="dcterms:W3CDTF">2018-08-07T10:42:28Z</dcterms:created>
  <dcterms:modified xsi:type="dcterms:W3CDTF">2018-12-18T10:04:18Z</dcterms:modified>
</cp:coreProperties>
</file>